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40" windowHeight="62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'RDG'!$A$1:$M$67</definedName>
  </definedNames>
  <calcPr fullCalcOnLoad="1"/>
</workbook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<sst xmlns="http://schemas.openxmlformats.org/spreadsheetml/2006/main" count="399" uniqueCount="347">
  <si>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</si>
  <si>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</si>
  <si>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</si>
  <si>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</si>
  <si>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</si>
  <si>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</si>
  <si>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</si>
  <si>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</si>
  <si>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</si>
  <si>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</si>
  <si>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</si>
  <si>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</si>
  <si>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</si>
  <si>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</si>
  <si>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</si>
  <si>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</si>
  <si>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</si>
  <si>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</si>
  <si>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</si>
  <si>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</si>
  <si>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</si>
  <si>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</si>
  <si>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</si>
  <si>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</si>
  <si>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</si>
  <si>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</si>
  <si>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</si>
  <si>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</si>
  <si>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</si>
  <si>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</si>
  <si>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</si>
  <si>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</si>
  <si>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</si>
  <si>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</si>
  <si>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</si>
  <si>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</si>
  <si>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</si>
  <si>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</si>
  <si>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</si>
  <si>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</si>
  <si>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</si>
  <si>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</si>
  <si>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</si>
  <si>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</si>
  <si>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</si>
  <si>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</si>
  <si>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</si>
  <si>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</si>
  <si>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</si>
  <si>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</si>
  <si>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</si>
  <si>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</si>
  <si>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</si>
  <si>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</si>
  <si>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</si>
  <si>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</si>
  <si>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</si>
  <si>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</si>
  <si>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</si>
  <si>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</si>
  <si>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</si>
  <si>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</si>
  <si>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</si>
  <si>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</si>
  <si>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</si>
  <si>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</si>
  <si>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</si>
  <si>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</si>
  <si>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</si>
  <si>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</si>
  <si>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</si>
  <si>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</si>
  <si>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</si>
  <si>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</si>
  <si>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</si>
  <si>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</si>
  <si>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</si>
  <si>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</si>
  <si>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</si>
  <si>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</si>
  <si>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</si>
  <si>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</si>
  <si>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</si>
  <si>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</si>
  <si>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</si>
  <si>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</si>
  <si>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</si>
  <si>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</si>
  <si>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</si>
  <si>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</si>
  <si>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</si>
  <si>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</si>
  <si>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</si>
  <si>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</si>
  <si>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</si>
  <si>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</si>
  <si>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</si>
  <si>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</si>
  <si>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</si>
  <si>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</si>
  <si>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</si>
  <si>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</si>
  <si>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</si>
  <si>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</si>
  <si>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</si>
  <si>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</si>
  <si>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</si>
  <si>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</si>
  <si>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</si>
  <si>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</si>
  <si>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</si>
  <si>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</si>
  <si>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</si>
  <si>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</si>
  <si>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</si>
  <si>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</si>
  <si>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</si>
  <si>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</si>
  <si>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</si>
  <si>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</si>
  <si>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</si>
  <si>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</si>
  <si>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</si>
  <si>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</si>
  <si>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</si>
  <si>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</si>
  <si>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</si>
  <si>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</si>
  <si>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</si>
  <si>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</si>
  <si>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</si>
  <si>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</si>
  <si>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</si>
  <si>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</si>
  <si>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</si>
  <si>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</si>
  <si>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</si>
  <si>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</si>
  <si>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</si>
  <si>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</si>
  <si>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</si>
  <si>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</si>
  <si>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</si>
  <si>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</si>
  <si>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</si>
  <si>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</si>
  <si>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</si>
  <si>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</si>
  <si>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</si>
  <si>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</si>
  <si>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</si>
  <si>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</si>
  <si>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</si>
  <si>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</si>
  <si>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</si>
  <si>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</si>
  <si>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</si>
  <si>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</si>
  <si>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</si>
  <si>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</si>
  <si>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</si>
  <si>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</si>
  <si>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</si>
  <si>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</si>
  <si>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</si>
  <si>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</si>
  <si>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</si>
  <si>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</si>
  <si>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</si>
  <si>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</si>
  <si>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</si>
  <si>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</si>
  <si>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</si>
  <si>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</si>
  <si>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</si>
  <si>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</si>
  <si>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</si>
  <si>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</si>
  <si>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</si>
  <si>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</si>
  <si>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</si>
  <si>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</si>
  <si>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</si>
  <si>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</si>
  <si>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</si>
  <si>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</si>
  <si>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</si>
  <si>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</si>
  <si>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</si>
  <si>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</si>
  <si>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</si>
  <si>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</si>
  <si>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</si>
  <si>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</si>
  <si>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</si>
  <si>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</si>
  <si>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</si>
  <si>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</si>
  <si>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</si>
  <si>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</si>
  <si>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</si>
  <si>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</si>
  <si>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</si>
  <si>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</si>
  <si>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</si>
  <si>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</si>
  <si>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</si>
  <si>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</si>
  <si>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</si>
  <si>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</si>
  <si>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</si>
  <si>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</si>
  <si>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</si>
  <si>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</si>
  <si>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</si>
  <si>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</si>
  <si>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</si>
  <si>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</si>
  <si>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</si>
  <si>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</si>
  <si>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</si>
  <si>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</si>
  <si>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</si>
  <si>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</si>
  <si>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</si>
  <si>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</si>
  <si>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</si>
  <si>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</si>
  <si>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</si>
  <si>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</si>
  <si>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</si>
  <si>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</si>
  <si>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</si>
  <si>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</si>
  <si>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</si>
  <si>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</si>
  <si>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</si>
  <si>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</si>
  <si>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</si>
  <si>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</si>
  <si>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</si>
  <si>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</si>
  <si>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</si>
  <si>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</si>
  <si>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</si>
  <si>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</si>
  <si>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</si>
  <si>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</si>
  <si>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</si>
  <si>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</si>
  <si>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</si>
  <si>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</si>
  <si>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</si>
  <si>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</si>
  <si>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</si>
  <si>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</si>
  <si>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</si>
  <si>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</si>
  <si>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</si>
  <si>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</si>
  <si>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</si>
  <si>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</si>
  <si>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</si>
  <si>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</si>
  <si>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</si>
  <si>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</si>
  <si>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</si>
  <si>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</si>
  <si>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</si>
  <si>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</si>
  <si>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</si>
  <si>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</si>
  <si>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</si>
  <si>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</si>
  <si>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</si>
  <si>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</si>
  <si>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</si>
  <si>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</si>
  <si>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</si>
  <si>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</si>
  <si>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</si>
  <si>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</si>
  <si>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</si>
  <si>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</si>
  <si>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</si>
  <si>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</si>
  <si>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</si>
  <si>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</si>
  <si>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</si>
  <si>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</si>
  <si>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</si>
  <si>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</si>
  <si>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</si>
  <si>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</si>
  <si>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</si>
  <si>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</si>
  <si>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</si>
  <si>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</si>
  <si>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</si>
  <si>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</si>
  <si>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</si>
  <si>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</si>
  <si>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</si>
  <si>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</si>
  <si>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</si>
  <si>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</si>
  <si>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</si>
  <si>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</si>
  <si>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</si>
  <si>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</si>
  <si>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</si>
  <si>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</si>
  <si>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</si>
  <si>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</si>
  <si>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</si>
  <si>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</si>
  <si>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</si>
  <si>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</si>
  <si>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</si>
  <si>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</si>
  <si>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</si>
  <si>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</si>
  <si>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31.03.2012.</t>
  </si>
  <si>
    <t>03586243</t>
  </si>
  <si>
    <t>080000604</t>
  </si>
  <si>
    <t>27759560625</t>
  </si>
  <si>
    <t>ZAGREB</t>
  </si>
  <si>
    <t>Avenija Većeslava Holjevca 10</t>
  </si>
  <si>
    <t>www.ina.hr</t>
  </si>
  <si>
    <t>GRAD ZAGREB</t>
  </si>
  <si>
    <t>1920</t>
  </si>
  <si>
    <t>NE</t>
  </si>
  <si>
    <t>Top računovodstvo servisi d.o.o.; Zagreb; Član INA Grupe</t>
  </si>
  <si>
    <t>TRS, d.o.o.</t>
  </si>
  <si>
    <t xml:space="preserve">Ratko Marković </t>
  </si>
  <si>
    <t>01 612-3143</t>
  </si>
  <si>
    <t>01 612-3115</t>
  </si>
  <si>
    <t>Zoltán Sándor Áldott</t>
  </si>
  <si>
    <t>Ratko.Markovic@trs.ina.hr </t>
  </si>
  <si>
    <t>u razdoblju 01.01.2012. do 31.03.2012.</t>
  </si>
  <si>
    <t>Obveznik: INA, d.d. (Matica) ZAGREB</t>
  </si>
  <si>
    <t>Obveznik:  INA, d.d. (Matica) ZAGREB</t>
  </si>
  <si>
    <t xml:space="preserve">INA d.d. -Industrija nafte, d.d. </t>
  </si>
  <si>
    <t>8821</t>
  </si>
  <si>
    <t>investitori@ina.hr</t>
  </si>
  <si>
    <t xml:space="preserve">za razdoblje od </t>
  </si>
  <si>
    <t>01.01.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</si>
</sst>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top"/>
      <protection hidden="1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9" xfId="57" applyFont="1" applyBorder="1" applyAlignment="1" applyProtection="1">
      <alignment/>
      <protection hidden="1"/>
    </xf>
    <xf numFmtId="0" fontId="3" fillId="0" borderId="19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 applyAlignment="1">
      <alignment/>
    </xf>
    <xf numFmtId="0" fontId="6" fillId="0" borderId="22" xfId="0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3" fillId="0" borderId="18" xfId="57" applyFont="1" applyBorder="1" applyAlignment="1">
      <alignment/>
      <protection/>
    </xf>
    <xf numFmtId="0" fontId="3" fillId="0" borderId="25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 wrapText="1"/>
      <protection hidden="1"/>
    </xf>
    <xf numFmtId="0" fontId="3" fillId="0" borderId="17" xfId="57" applyFont="1" applyFill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 horizontal="left" vertical="center" wrapText="1"/>
      <protection hidden="1"/>
    </xf>
    <xf numFmtId="0" fontId="3" fillId="0" borderId="17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 wrapText="1"/>
      <protection hidden="1"/>
    </xf>
    <xf numFmtId="0" fontId="3" fillId="0" borderId="17" xfId="57" applyFont="1" applyBorder="1" applyAlignment="1" applyProtection="1">
      <alignment horizontal="right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17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 applyProtection="1">
      <alignment vertical="top"/>
      <protection hidden="1"/>
    </xf>
    <xf numFmtId="0" fontId="3" fillId="0" borderId="26" xfId="57" applyFont="1" applyBorder="1" applyAlignment="1" applyProtection="1">
      <alignment horizontal="left" vertical="top" wrapText="1"/>
      <protection hidden="1"/>
    </xf>
    <xf numFmtId="0" fontId="3" fillId="0" borderId="17" xfId="57" applyFont="1" applyBorder="1" applyAlignment="1">
      <alignment/>
      <protection/>
    </xf>
    <xf numFmtId="0" fontId="3" fillId="0" borderId="26" xfId="57" applyFont="1" applyBorder="1" applyAlignment="1" applyProtection="1">
      <alignment horizontal="left" vertical="top" indent="2"/>
      <protection hidden="1"/>
    </xf>
    <xf numFmtId="0" fontId="3" fillId="0" borderId="26" xfId="57" applyFont="1" applyBorder="1" applyAlignment="1" applyProtection="1">
      <alignment horizontal="left" vertical="top" wrapText="1" indent="2"/>
      <protection hidden="1"/>
    </xf>
    <xf numFmtId="0" fontId="3" fillId="0" borderId="17" xfId="57" applyFont="1" applyBorder="1" applyAlignment="1" applyProtection="1">
      <alignment horizontal="right" vertical="top"/>
      <protection hidden="1"/>
    </xf>
    <xf numFmtId="49" fontId="2" fillId="0" borderId="26" xfId="57" applyNumberFormat="1" applyFont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 applyProtection="1">
      <alignment horizontal="left" vertical="top"/>
      <protection hidden="1"/>
    </xf>
    <xf numFmtId="0" fontId="3" fillId="0" borderId="26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7" xfId="57" applyFont="1" applyBorder="1" applyAlignment="1" applyProtection="1">
      <alignment horizontal="left"/>
      <protection hidden="1"/>
    </xf>
    <xf numFmtId="0" fontId="3" fillId="0" borderId="26" xfId="57" applyFont="1" applyFill="1" applyBorder="1" applyAlignment="1" applyProtection="1">
      <alignment vertical="center"/>
      <protection hidden="1"/>
    </xf>
    <xf numFmtId="0" fontId="13" fillId="0" borderId="26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6" xfId="62" applyBorder="1" applyAlignment="1">
      <alignment/>
      <protection/>
    </xf>
    <xf numFmtId="0" fontId="2" fillId="0" borderId="17" xfId="57" applyFont="1" applyBorder="1" applyAlignment="1" applyProtection="1">
      <alignment vertical="center"/>
      <protection hidden="1"/>
    </xf>
    <xf numFmtId="0" fontId="3" fillId="0" borderId="27" xfId="57" applyFont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10" xfId="57" applyFont="1" applyFill="1" applyBorder="1" applyAlignment="1" applyProtection="1">
      <alignment horizontal="right" vertical="top" wrapText="1"/>
      <protection hidden="1"/>
    </xf>
    <xf numFmtId="0" fontId="3" fillId="0" borderId="10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1" xfId="62" applyNumberFormat="1" applyFont="1" applyFill="1" applyBorder="1" applyAlignment="1" applyProtection="1">
      <alignment horizontal="center" vertical="center"/>
      <protection hidden="1" locked="0"/>
    </xf>
    <xf numFmtId="49" fontId="2" fillId="33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1" xfId="62" applyFont="1" applyFill="1" applyBorder="1" applyAlignment="1" applyProtection="1">
      <alignment horizontal="center" vertical="center"/>
      <protection hidden="1" locked="0"/>
    </xf>
    <xf numFmtId="0" fontId="2" fillId="33" borderId="28" xfId="62" applyFont="1" applyFill="1" applyBorder="1" applyAlignment="1" applyProtection="1">
      <alignment vertical="center"/>
      <protection hidden="1" locked="0"/>
    </xf>
    <xf numFmtId="0" fontId="2" fillId="0" borderId="10" xfId="62" applyFont="1" applyBorder="1" applyAlignment="1" applyProtection="1">
      <alignment vertical="center"/>
      <protection hidden="1" locked="0"/>
    </xf>
    <xf numFmtId="0" fontId="2" fillId="0" borderId="0" xfId="62" applyFont="1" applyBorder="1" applyAlignment="1" applyProtection="1">
      <alignment vertical="center"/>
      <protection hidden="1" locked="0"/>
    </xf>
    <xf numFmtId="0" fontId="3" fillId="0" borderId="10" xfId="57" applyFont="1" applyFill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right" vertical="center" wrapText="1"/>
      <protection hidden="1"/>
    </xf>
    <xf numFmtId="0" fontId="3" fillId="0" borderId="26" xfId="57" applyFont="1" applyBorder="1" applyAlignment="1" applyProtection="1">
      <alignment horizontal="right" wrapText="1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49" fontId="2" fillId="0" borderId="1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right" vertical="center"/>
      <protection hidden="1"/>
    </xf>
    <xf numFmtId="0" fontId="3" fillId="0" borderId="26" xfId="57" applyFont="1" applyBorder="1" applyAlignment="1" applyProtection="1">
      <alignment horizontal="right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6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2" fillId="33" borderId="28" xfId="62" applyFont="1" applyFill="1" applyBorder="1" applyAlignment="1" applyProtection="1">
      <alignment horizontal="center" vertical="center"/>
      <protection hidden="1" locked="0"/>
    </xf>
    <xf numFmtId="0" fontId="2" fillId="33" borderId="10" xfId="62" applyFont="1" applyFill="1" applyBorder="1" applyAlignment="1" applyProtection="1">
      <alignment horizontal="center" vertical="center"/>
      <protection hidden="1" locked="0"/>
    </xf>
    <xf numFmtId="49" fontId="2" fillId="33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10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8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8" xfId="57" applyFont="1" applyBorder="1" applyAlignment="1" applyProtection="1">
      <alignment horizontal="center"/>
      <protection hidden="1"/>
    </xf>
    <xf numFmtId="0" fontId="2" fillId="33" borderId="28" xfId="62" applyFont="1" applyFill="1" applyBorder="1" applyAlignment="1" applyProtection="1">
      <alignment horizontal="left" vertical="center"/>
      <protection hidden="1" locked="0"/>
    </xf>
    <xf numFmtId="0" fontId="2" fillId="0" borderId="10" xfId="62" applyFont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10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7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6" xfId="57" applyFont="1" applyBorder="1" applyAlignment="1">
      <alignment horizontal="center"/>
      <protection/>
    </xf>
    <xf numFmtId="0" fontId="3" fillId="0" borderId="10" xfId="62" applyFont="1" applyBorder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33" borderId="28" xfId="53" applyFill="1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0" xfId="62" applyFont="1" applyBorder="1" applyAlignment="1">
      <alignment horizontal="left" vertical="center"/>
      <protection/>
    </xf>
    <xf numFmtId="0" fontId="3" fillId="0" borderId="29" xfId="62" applyFont="1" applyBorder="1" applyAlignment="1">
      <alignment horizontal="left" vertical="center"/>
      <protection/>
    </xf>
    <xf numFmtId="0" fontId="4" fillId="0" borderId="28" xfId="53" applyFill="1" applyBorder="1" applyAlignment="1" applyProtection="1">
      <alignment/>
      <protection hidden="1" locked="0"/>
    </xf>
    <xf numFmtId="0" fontId="2" fillId="0" borderId="10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33" borderId="28" xfId="6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7" xfId="57" applyFont="1" applyBorder="1" applyAlignment="1" applyProtection="1">
      <alignment horizontal="right" wrapText="1"/>
      <protection hidden="1"/>
    </xf>
    <xf numFmtId="49" fontId="2" fillId="33" borderId="28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Border="1" applyAlignment="1" applyProtection="1">
      <alignment horizontal="center" vertical="center"/>
      <protection hidden="1" locked="0"/>
    </xf>
    <xf numFmtId="0" fontId="2" fillId="0" borderId="17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11" fillId="0" borderId="17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6" xfId="57" applyFont="1" applyBorder="1" applyAlignment="1" applyProtection="1">
      <alignment horizontal="center" vertical="center" wrapText="1"/>
      <protection hidden="1"/>
    </xf>
    <xf numFmtId="0" fontId="1" fillId="0" borderId="17" xfId="57" applyFont="1" applyBorder="1" applyAlignment="1" applyProtection="1">
      <alignment horizontal="right" vertical="center" wrapText="1"/>
      <protection hidden="1"/>
    </xf>
    <xf numFmtId="0" fontId="1" fillId="0" borderId="26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trs.ina.hr&#160;" TargetMode="External" /><Relationship Id="rId2" Type="http://schemas.openxmlformats.org/officeDocument/2006/relationships/hyperlink" Target="mailto:investitori@ina.hr" TargetMode="External" /><Relationship Id="rId3" Type="http://schemas.openxmlformats.org/officeDocument/2006/relationships/hyperlink" Target="http://www.in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L17" sqref="L17"/>
    </sheetView>
  </sheetViews>
  <sheetFormatPr defaultColWidth="9.140625" defaultRowHeight="12.75"/>
  <cols>
    <col min="1" max="1" width="9.140625" style="12" customWidth="1"/>
    <col min="2" max="2" width="13.00390625" style="12" customWidth="1"/>
    <col min="3" max="6" width="9.140625" style="12" customWidth="1"/>
    <col min="7" max="7" width="15.140625" style="12" customWidth="1"/>
    <col min="8" max="8" width="19.28125" style="12" customWidth="1"/>
    <col min="9" max="9" width="14.421875" style="12" customWidth="1"/>
    <col min="10" max="16384" width="9.140625" style="12" customWidth="1"/>
  </cols>
  <sheetData>
    <row r="1" spans="1:12" ht="15.75">
      <c r="A1" s="155" t="s">
        <v>248</v>
      </c>
      <c r="B1" s="156"/>
      <c r="C1" s="156"/>
      <c r="D1" s="86"/>
      <c r="E1" s="86"/>
      <c r="F1" s="86"/>
      <c r="G1" s="86"/>
      <c r="H1" s="86"/>
      <c r="I1" s="87"/>
      <c r="J1" s="11"/>
      <c r="K1" s="11"/>
      <c r="L1" s="11"/>
    </row>
    <row r="2" spans="1:12" ht="12.75">
      <c r="A2" s="194" t="s">
        <v>249</v>
      </c>
      <c r="B2" s="195"/>
      <c r="C2" s="195"/>
      <c r="D2" s="196"/>
      <c r="E2" s="121">
        <v>40909</v>
      </c>
      <c r="F2" s="13"/>
      <c r="G2" s="14" t="s">
        <v>250</v>
      </c>
      <c r="H2" s="121">
        <v>40999</v>
      </c>
      <c r="I2" s="88"/>
      <c r="J2" s="11"/>
      <c r="K2" s="11"/>
      <c r="L2" s="11"/>
    </row>
    <row r="3" spans="1:12" ht="12.75">
      <c r="A3" s="89"/>
      <c r="B3" s="15"/>
      <c r="C3" s="15"/>
      <c r="D3" s="15"/>
      <c r="E3" s="16"/>
      <c r="F3" s="16"/>
      <c r="G3" s="15"/>
      <c r="H3" s="15"/>
      <c r="I3" s="90"/>
      <c r="J3" s="11"/>
      <c r="K3" s="11"/>
      <c r="L3" s="11"/>
    </row>
    <row r="4" spans="1:12" ht="15">
      <c r="A4" s="197" t="s">
        <v>316</v>
      </c>
      <c r="B4" s="198"/>
      <c r="C4" s="198"/>
      <c r="D4" s="198"/>
      <c r="E4" s="198"/>
      <c r="F4" s="198"/>
      <c r="G4" s="198"/>
      <c r="H4" s="198"/>
      <c r="I4" s="199"/>
      <c r="J4" s="11"/>
      <c r="K4" s="11"/>
      <c r="L4" s="11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1"/>
      <c r="K5" s="11"/>
      <c r="L5" s="11"/>
    </row>
    <row r="6" spans="1:12" ht="12.75">
      <c r="A6" s="137" t="s">
        <v>251</v>
      </c>
      <c r="B6" s="138"/>
      <c r="C6" s="192" t="s">
        <v>323</v>
      </c>
      <c r="D6" s="193"/>
      <c r="E6" s="30"/>
      <c r="F6" s="30"/>
      <c r="G6" s="30"/>
      <c r="H6" s="30"/>
      <c r="I6" s="94"/>
      <c r="J6" s="11"/>
      <c r="K6" s="11"/>
      <c r="L6" s="11"/>
    </row>
    <row r="7" spans="1:12" ht="12.75">
      <c r="A7" s="95"/>
      <c r="B7" s="23"/>
      <c r="C7" s="17"/>
      <c r="D7" s="17"/>
      <c r="E7" s="30"/>
      <c r="F7" s="30"/>
      <c r="G7" s="30"/>
      <c r="H7" s="30"/>
      <c r="I7" s="94"/>
      <c r="J7" s="11"/>
      <c r="K7" s="11"/>
      <c r="L7" s="11"/>
    </row>
    <row r="8" spans="1:12" ht="12.75">
      <c r="A8" s="200" t="s">
        <v>252</v>
      </c>
      <c r="B8" s="201"/>
      <c r="C8" s="192" t="s">
        <v>324</v>
      </c>
      <c r="D8" s="193"/>
      <c r="E8" s="30"/>
      <c r="F8" s="30"/>
      <c r="G8" s="30"/>
      <c r="H8" s="30"/>
      <c r="I8" s="96"/>
      <c r="J8" s="11"/>
      <c r="K8" s="11"/>
      <c r="L8" s="11"/>
    </row>
    <row r="9" spans="1:12" ht="12.75">
      <c r="A9" s="97"/>
      <c r="B9" s="51"/>
      <c r="C9" s="21"/>
      <c r="D9" s="27"/>
      <c r="E9" s="17"/>
      <c r="F9" s="17"/>
      <c r="G9" s="17"/>
      <c r="H9" s="17"/>
      <c r="I9" s="96"/>
      <c r="J9" s="11"/>
      <c r="K9" s="11"/>
      <c r="L9" s="11"/>
    </row>
    <row r="10" spans="1:12" ht="12.75">
      <c r="A10" s="132" t="s">
        <v>253</v>
      </c>
      <c r="B10" s="190"/>
      <c r="C10" s="192" t="s">
        <v>325</v>
      </c>
      <c r="D10" s="193"/>
      <c r="E10" s="17"/>
      <c r="F10" s="17"/>
      <c r="G10" s="17"/>
      <c r="H10" s="17"/>
      <c r="I10" s="96"/>
      <c r="J10" s="11"/>
      <c r="K10" s="11"/>
      <c r="L10" s="11"/>
    </row>
    <row r="11" spans="1:12" ht="12.75">
      <c r="A11" s="191"/>
      <c r="B11" s="190"/>
      <c r="C11" s="17"/>
      <c r="D11" s="17"/>
      <c r="E11" s="17"/>
      <c r="F11" s="17"/>
      <c r="G11" s="17"/>
      <c r="H11" s="17"/>
      <c r="I11" s="96"/>
      <c r="J11" s="11"/>
      <c r="K11" s="11"/>
      <c r="L11" s="11"/>
    </row>
    <row r="12" spans="1:12" ht="12.75">
      <c r="A12" s="137" t="s">
        <v>254</v>
      </c>
      <c r="B12" s="138"/>
      <c r="C12" s="160" t="s">
        <v>342</v>
      </c>
      <c r="D12" s="183"/>
      <c r="E12" s="183"/>
      <c r="F12" s="183"/>
      <c r="G12" s="183"/>
      <c r="H12" s="183"/>
      <c r="I12" s="184"/>
      <c r="J12" s="11"/>
      <c r="K12" s="11"/>
      <c r="L12" s="11"/>
    </row>
    <row r="13" spans="1:12" ht="12.75">
      <c r="A13" s="95"/>
      <c r="B13" s="23"/>
      <c r="C13" s="22"/>
      <c r="D13" s="17"/>
      <c r="E13" s="17"/>
      <c r="F13" s="17"/>
      <c r="G13" s="17"/>
      <c r="H13" s="17"/>
      <c r="I13" s="96"/>
      <c r="J13" s="11"/>
      <c r="K13" s="11"/>
      <c r="L13" s="11"/>
    </row>
    <row r="14" spans="1:12" ht="12.75">
      <c r="A14" s="137" t="s">
        <v>255</v>
      </c>
      <c r="B14" s="138"/>
      <c r="C14" s="188">
        <v>10000</v>
      </c>
      <c r="D14" s="189"/>
      <c r="E14" s="17"/>
      <c r="F14" s="160" t="s">
        <v>326</v>
      </c>
      <c r="G14" s="183"/>
      <c r="H14" s="183"/>
      <c r="I14" s="184"/>
      <c r="J14" s="11"/>
      <c r="K14" s="11"/>
      <c r="L14" s="11"/>
    </row>
    <row r="15" spans="1:12" ht="12.75">
      <c r="A15" s="95"/>
      <c r="B15" s="23"/>
      <c r="C15" s="17"/>
      <c r="D15" s="17"/>
      <c r="E15" s="17"/>
      <c r="F15" s="17"/>
      <c r="G15" s="17"/>
      <c r="H15" s="17"/>
      <c r="I15" s="96"/>
      <c r="J15" s="11"/>
      <c r="K15" s="11"/>
      <c r="L15" s="11"/>
    </row>
    <row r="16" spans="1:12" ht="12.75">
      <c r="A16" s="137" t="s">
        <v>256</v>
      </c>
      <c r="B16" s="138"/>
      <c r="C16" s="160" t="s">
        <v>327</v>
      </c>
      <c r="D16" s="183"/>
      <c r="E16" s="183"/>
      <c r="F16" s="183"/>
      <c r="G16" s="183"/>
      <c r="H16" s="183"/>
      <c r="I16" s="184"/>
      <c r="J16" s="11"/>
      <c r="K16" s="11"/>
      <c r="L16" s="11"/>
    </row>
    <row r="17" spans="1:12" ht="12.75">
      <c r="A17" s="95"/>
      <c r="B17" s="23"/>
      <c r="C17" s="17"/>
      <c r="D17" s="17"/>
      <c r="E17" s="17"/>
      <c r="F17" s="17"/>
      <c r="G17" s="17"/>
      <c r="H17" s="17"/>
      <c r="I17" s="96"/>
      <c r="J17" s="11"/>
      <c r="K17" s="11"/>
      <c r="L17" s="11"/>
    </row>
    <row r="18" spans="1:12" ht="12.75">
      <c r="A18" s="137" t="s">
        <v>257</v>
      </c>
      <c r="B18" s="138"/>
      <c r="C18" s="185" t="s">
        <v>344</v>
      </c>
      <c r="D18" s="186"/>
      <c r="E18" s="186"/>
      <c r="F18" s="186"/>
      <c r="G18" s="186"/>
      <c r="H18" s="186"/>
      <c r="I18" s="187"/>
      <c r="J18" s="11"/>
      <c r="K18" s="11"/>
      <c r="L18" s="11"/>
    </row>
    <row r="19" spans="1:12" ht="12.75">
      <c r="A19" s="95"/>
      <c r="B19" s="23"/>
      <c r="C19" s="22"/>
      <c r="D19" s="17"/>
      <c r="E19" s="17"/>
      <c r="F19" s="17"/>
      <c r="G19" s="17"/>
      <c r="H19" s="17"/>
      <c r="I19" s="96"/>
      <c r="J19" s="11"/>
      <c r="K19" s="11"/>
      <c r="L19" s="11"/>
    </row>
    <row r="20" spans="1:12" ht="12.75">
      <c r="A20" s="137" t="s">
        <v>258</v>
      </c>
      <c r="B20" s="138"/>
      <c r="C20" s="179" t="s">
        <v>328</v>
      </c>
      <c r="D20" s="180"/>
      <c r="E20" s="180"/>
      <c r="F20" s="180"/>
      <c r="G20" s="180"/>
      <c r="H20" s="180"/>
      <c r="I20" s="181"/>
      <c r="J20" s="11"/>
      <c r="K20" s="11"/>
      <c r="L20" s="11"/>
    </row>
    <row r="21" spans="1:12" ht="12.75">
      <c r="A21" s="95"/>
      <c r="B21" s="23"/>
      <c r="C21" s="22"/>
      <c r="D21" s="17"/>
      <c r="E21" s="17"/>
      <c r="F21" s="17"/>
      <c r="G21" s="17"/>
      <c r="H21" s="17"/>
      <c r="I21" s="96"/>
      <c r="J21" s="11"/>
      <c r="K21" s="11"/>
      <c r="L21" s="11"/>
    </row>
    <row r="22" spans="1:12" ht="12.75">
      <c r="A22" s="137" t="s">
        <v>259</v>
      </c>
      <c r="B22" s="138"/>
      <c r="C22" s="125">
        <v>133</v>
      </c>
      <c r="D22" s="160" t="s">
        <v>326</v>
      </c>
      <c r="E22" s="176"/>
      <c r="F22" s="177"/>
      <c r="G22" s="137"/>
      <c r="H22" s="182"/>
      <c r="I22" s="98"/>
      <c r="J22" s="11"/>
      <c r="K22" s="11"/>
      <c r="L22" s="11"/>
    </row>
    <row r="23" spans="1:12" ht="12.75">
      <c r="A23" s="95"/>
      <c r="B23" s="23"/>
      <c r="C23" s="17"/>
      <c r="D23" s="25"/>
      <c r="E23" s="25"/>
      <c r="F23" s="25"/>
      <c r="G23" s="25"/>
      <c r="H23" s="17"/>
      <c r="I23" s="96"/>
      <c r="J23" s="11"/>
      <c r="K23" s="11"/>
      <c r="L23" s="11"/>
    </row>
    <row r="24" spans="1:12" ht="12.75">
      <c r="A24" s="137" t="s">
        <v>260</v>
      </c>
      <c r="B24" s="138"/>
      <c r="C24" s="125">
        <v>21</v>
      </c>
      <c r="D24" s="160" t="s">
        <v>329</v>
      </c>
      <c r="E24" s="176"/>
      <c r="F24" s="176"/>
      <c r="G24" s="177"/>
      <c r="H24" s="52" t="s">
        <v>261</v>
      </c>
      <c r="I24" s="126" t="s">
        <v>343</v>
      </c>
      <c r="J24" s="11"/>
      <c r="K24" s="11"/>
      <c r="L24" s="11"/>
    </row>
    <row r="25" spans="1:12" ht="12.75">
      <c r="A25" s="95"/>
      <c r="B25" s="23"/>
      <c r="C25" s="17"/>
      <c r="D25" s="25"/>
      <c r="E25" s="25"/>
      <c r="F25" s="25"/>
      <c r="G25" s="23"/>
      <c r="H25" s="23" t="s">
        <v>317</v>
      </c>
      <c r="I25" s="99"/>
      <c r="J25" s="11"/>
      <c r="K25" s="11"/>
      <c r="L25" s="11"/>
    </row>
    <row r="26" spans="1:12" ht="12.75">
      <c r="A26" s="137" t="s">
        <v>262</v>
      </c>
      <c r="B26" s="138"/>
      <c r="C26" s="127" t="s">
        <v>331</v>
      </c>
      <c r="D26" s="26"/>
      <c r="E26" s="34"/>
      <c r="F26" s="25"/>
      <c r="G26" s="178" t="s">
        <v>263</v>
      </c>
      <c r="H26" s="138"/>
      <c r="I26" s="126" t="s">
        <v>330</v>
      </c>
      <c r="J26" s="11"/>
      <c r="K26" s="11"/>
      <c r="L26" s="11"/>
    </row>
    <row r="27" spans="1:12" ht="12.75">
      <c r="A27" s="95"/>
      <c r="B27" s="23"/>
      <c r="C27" s="17"/>
      <c r="D27" s="25"/>
      <c r="E27" s="25"/>
      <c r="F27" s="25"/>
      <c r="G27" s="25"/>
      <c r="H27" s="17"/>
      <c r="I27" s="100"/>
      <c r="J27" s="11"/>
      <c r="K27" s="11"/>
      <c r="L27" s="11"/>
    </row>
    <row r="28" spans="1:12" ht="12.75">
      <c r="A28" s="169" t="s">
        <v>264</v>
      </c>
      <c r="B28" s="170"/>
      <c r="C28" s="171"/>
      <c r="D28" s="171"/>
      <c r="E28" s="172" t="s">
        <v>265</v>
      </c>
      <c r="F28" s="173"/>
      <c r="G28" s="173"/>
      <c r="H28" s="174" t="s">
        <v>266</v>
      </c>
      <c r="I28" s="175"/>
      <c r="J28" s="11"/>
      <c r="K28" s="11"/>
      <c r="L28" s="11"/>
    </row>
    <row r="29" spans="1:12" ht="12.75">
      <c r="A29" s="101"/>
      <c r="B29" s="34"/>
      <c r="C29" s="34"/>
      <c r="D29" s="27"/>
      <c r="E29" s="17"/>
      <c r="F29" s="17"/>
      <c r="G29" s="17"/>
      <c r="H29" s="28"/>
      <c r="I29" s="100"/>
      <c r="J29" s="11"/>
      <c r="K29" s="11"/>
      <c r="L29" s="11"/>
    </row>
    <row r="30" spans="1:12" ht="12.75">
      <c r="A30" s="162"/>
      <c r="B30" s="163"/>
      <c r="C30" s="163"/>
      <c r="D30" s="164"/>
      <c r="E30" s="162"/>
      <c r="F30" s="163"/>
      <c r="G30" s="163"/>
      <c r="H30" s="165"/>
      <c r="I30" s="166"/>
      <c r="J30" s="11"/>
      <c r="K30" s="11"/>
      <c r="L30" s="11"/>
    </row>
    <row r="31" spans="1:12" ht="12.75">
      <c r="A31" s="95"/>
      <c r="B31" s="23"/>
      <c r="C31" s="22"/>
      <c r="D31" s="167"/>
      <c r="E31" s="167"/>
      <c r="F31" s="167"/>
      <c r="G31" s="168"/>
      <c r="H31" s="17"/>
      <c r="I31" s="102"/>
      <c r="J31" s="11"/>
      <c r="K31" s="11"/>
      <c r="L31" s="11"/>
    </row>
    <row r="32" spans="1:12" ht="12.75">
      <c r="A32" s="162"/>
      <c r="B32" s="163"/>
      <c r="C32" s="163"/>
      <c r="D32" s="164"/>
      <c r="E32" s="162"/>
      <c r="F32" s="163"/>
      <c r="G32" s="163"/>
      <c r="H32" s="165"/>
      <c r="I32" s="166"/>
      <c r="J32" s="11"/>
      <c r="K32" s="11"/>
      <c r="L32" s="11"/>
    </row>
    <row r="33" spans="1:12" ht="12.75">
      <c r="A33" s="95"/>
      <c r="B33" s="23"/>
      <c r="C33" s="22"/>
      <c r="D33" s="29"/>
      <c r="E33" s="29"/>
      <c r="F33" s="29"/>
      <c r="G33" s="30"/>
      <c r="H33" s="17"/>
      <c r="I33" s="103"/>
      <c r="J33" s="11"/>
      <c r="K33" s="11"/>
      <c r="L33" s="11"/>
    </row>
    <row r="34" spans="1:12" ht="12.75">
      <c r="A34" s="162"/>
      <c r="B34" s="163"/>
      <c r="C34" s="163"/>
      <c r="D34" s="164"/>
      <c r="E34" s="162"/>
      <c r="F34" s="163"/>
      <c r="G34" s="163"/>
      <c r="H34" s="165"/>
      <c r="I34" s="166"/>
      <c r="J34" s="11"/>
      <c r="K34" s="11"/>
      <c r="L34" s="11"/>
    </row>
    <row r="35" spans="1:12" ht="12.75">
      <c r="A35" s="95"/>
      <c r="B35" s="23"/>
      <c r="C35" s="22"/>
      <c r="D35" s="29"/>
      <c r="E35" s="29"/>
      <c r="F35" s="29"/>
      <c r="G35" s="30"/>
      <c r="H35" s="17"/>
      <c r="I35" s="103"/>
      <c r="J35" s="11"/>
      <c r="K35" s="11"/>
      <c r="L35" s="11"/>
    </row>
    <row r="36" spans="1:12" ht="12.75">
      <c r="A36" s="162"/>
      <c r="B36" s="163"/>
      <c r="C36" s="163"/>
      <c r="D36" s="164"/>
      <c r="E36" s="162"/>
      <c r="F36" s="163"/>
      <c r="G36" s="163"/>
      <c r="H36" s="165"/>
      <c r="I36" s="166"/>
      <c r="J36" s="11"/>
      <c r="K36" s="11"/>
      <c r="L36" s="11"/>
    </row>
    <row r="37" spans="1:12" ht="12.75">
      <c r="A37" s="104"/>
      <c r="B37" s="31"/>
      <c r="C37" s="157"/>
      <c r="D37" s="158"/>
      <c r="E37" s="17"/>
      <c r="F37" s="157"/>
      <c r="G37" s="158"/>
      <c r="H37" s="17"/>
      <c r="I37" s="96"/>
      <c r="J37" s="11"/>
      <c r="K37" s="11"/>
      <c r="L37" s="11"/>
    </row>
    <row r="38" spans="1:12" ht="12.75">
      <c r="A38" s="162"/>
      <c r="B38" s="163"/>
      <c r="C38" s="163"/>
      <c r="D38" s="164"/>
      <c r="E38" s="162"/>
      <c r="F38" s="163"/>
      <c r="G38" s="163"/>
      <c r="H38" s="165"/>
      <c r="I38" s="166"/>
      <c r="J38" s="11"/>
      <c r="K38" s="11"/>
      <c r="L38" s="11"/>
    </row>
    <row r="39" spans="1:12" ht="12.75">
      <c r="A39" s="104"/>
      <c r="B39" s="31"/>
      <c r="C39" s="32"/>
      <c r="D39" s="33"/>
      <c r="E39" s="17"/>
      <c r="F39" s="32"/>
      <c r="G39" s="33"/>
      <c r="H39" s="17"/>
      <c r="I39" s="96"/>
      <c r="J39" s="11"/>
      <c r="K39" s="11"/>
      <c r="L39" s="11"/>
    </row>
    <row r="40" spans="1:12" ht="12.75">
      <c r="A40" s="162"/>
      <c r="B40" s="163"/>
      <c r="C40" s="163"/>
      <c r="D40" s="164"/>
      <c r="E40" s="162"/>
      <c r="F40" s="163"/>
      <c r="G40" s="163"/>
      <c r="H40" s="165"/>
      <c r="I40" s="166"/>
      <c r="J40" s="11"/>
      <c r="K40" s="11"/>
      <c r="L40" s="11"/>
    </row>
    <row r="41" spans="1:12" ht="12.75">
      <c r="A41" s="122"/>
      <c r="B41" s="34"/>
      <c r="C41" s="34"/>
      <c r="D41" s="34"/>
      <c r="E41" s="24"/>
      <c r="F41" s="123"/>
      <c r="G41" s="123"/>
      <c r="H41" s="124"/>
      <c r="I41" s="105"/>
      <c r="J41" s="11"/>
      <c r="K41" s="11"/>
      <c r="L41" s="11"/>
    </row>
    <row r="42" spans="1:12" ht="12.75">
      <c r="A42" s="104"/>
      <c r="B42" s="31"/>
      <c r="C42" s="32"/>
      <c r="D42" s="33"/>
      <c r="E42" s="17"/>
      <c r="F42" s="32"/>
      <c r="G42" s="33"/>
      <c r="H42" s="17"/>
      <c r="I42" s="96"/>
      <c r="J42" s="11"/>
      <c r="K42" s="11"/>
      <c r="L42" s="11"/>
    </row>
    <row r="43" spans="1:12" ht="12.75">
      <c r="A43" s="106"/>
      <c r="B43" s="35"/>
      <c r="C43" s="35"/>
      <c r="D43" s="21"/>
      <c r="E43" s="21"/>
      <c r="F43" s="35"/>
      <c r="G43" s="21"/>
      <c r="H43" s="21"/>
      <c r="I43" s="107"/>
      <c r="J43" s="11"/>
      <c r="K43" s="11"/>
      <c r="L43" s="11"/>
    </row>
    <row r="44" spans="1:12" ht="12.75">
      <c r="A44" s="132" t="s">
        <v>267</v>
      </c>
      <c r="B44" s="133"/>
      <c r="C44" s="150" t="s">
        <v>333</v>
      </c>
      <c r="D44" s="151"/>
      <c r="E44" s="27"/>
      <c r="F44" s="128" t="s">
        <v>332</v>
      </c>
      <c r="G44" s="129"/>
      <c r="H44" s="129"/>
      <c r="I44" s="129"/>
      <c r="J44" s="130"/>
      <c r="K44" s="130"/>
      <c r="L44" s="130"/>
    </row>
    <row r="45" spans="1:12" ht="12.75">
      <c r="A45" s="104"/>
      <c r="B45" s="31"/>
      <c r="C45" s="157"/>
      <c r="D45" s="158"/>
      <c r="E45" s="17"/>
      <c r="F45" s="157"/>
      <c r="G45" s="159"/>
      <c r="H45" s="36"/>
      <c r="I45" s="108"/>
      <c r="J45" s="11"/>
      <c r="K45" s="11"/>
      <c r="L45" s="11"/>
    </row>
    <row r="46" spans="1:12" ht="12.75">
      <c r="A46" s="132" t="s">
        <v>268</v>
      </c>
      <c r="B46" s="133"/>
      <c r="C46" s="160" t="s">
        <v>334</v>
      </c>
      <c r="D46" s="161"/>
      <c r="E46" s="161"/>
      <c r="F46" s="161"/>
      <c r="G46" s="161"/>
      <c r="H46" s="161"/>
      <c r="I46" s="161"/>
      <c r="J46" s="11"/>
      <c r="K46" s="11"/>
      <c r="L46" s="11"/>
    </row>
    <row r="47" spans="1:12" ht="12.75">
      <c r="A47" s="95"/>
      <c r="B47" s="23"/>
      <c r="C47" s="22" t="s">
        <v>269</v>
      </c>
      <c r="D47" s="17"/>
      <c r="E47" s="17"/>
      <c r="F47" s="17"/>
      <c r="G47" s="17"/>
      <c r="H47" s="17"/>
      <c r="I47" s="96"/>
      <c r="J47" s="11"/>
      <c r="K47" s="11"/>
      <c r="L47" s="11"/>
    </row>
    <row r="48" spans="1:12" ht="12.75">
      <c r="A48" s="132" t="s">
        <v>270</v>
      </c>
      <c r="B48" s="133"/>
      <c r="C48" s="152" t="s">
        <v>335</v>
      </c>
      <c r="D48" s="153"/>
      <c r="E48" s="154"/>
      <c r="F48" s="17"/>
      <c r="G48" s="52" t="s">
        <v>271</v>
      </c>
      <c r="H48" s="152" t="s">
        <v>336</v>
      </c>
      <c r="I48" s="154"/>
      <c r="J48" s="11"/>
      <c r="K48" s="11"/>
      <c r="L48" s="11"/>
    </row>
    <row r="49" spans="1:12" ht="12.75">
      <c r="A49" s="95"/>
      <c r="B49" s="23"/>
      <c r="C49" s="22"/>
      <c r="D49" s="17"/>
      <c r="E49" s="17"/>
      <c r="F49" s="17"/>
      <c r="G49" s="17"/>
      <c r="H49" s="17"/>
      <c r="I49" s="96"/>
      <c r="J49" s="11"/>
      <c r="K49" s="11"/>
      <c r="L49" s="11"/>
    </row>
    <row r="50" spans="1:12" ht="12.75">
      <c r="A50" s="132" t="s">
        <v>257</v>
      </c>
      <c r="B50" s="133"/>
      <c r="C50" s="134" t="s">
        <v>338</v>
      </c>
      <c r="D50" s="135"/>
      <c r="E50" s="135"/>
      <c r="F50" s="135"/>
      <c r="G50" s="135"/>
      <c r="H50" s="135"/>
      <c r="I50" s="136"/>
      <c r="J50" s="11"/>
      <c r="K50" s="11"/>
      <c r="L50" s="11"/>
    </row>
    <row r="51" spans="1:12" ht="12.75">
      <c r="A51" s="95"/>
      <c r="B51" s="23"/>
      <c r="C51" s="17"/>
      <c r="D51" s="17"/>
      <c r="E51" s="17"/>
      <c r="F51" s="17"/>
      <c r="G51" s="17"/>
      <c r="H51" s="17"/>
      <c r="I51" s="96"/>
      <c r="J51" s="11"/>
      <c r="K51" s="11"/>
      <c r="L51" s="11"/>
    </row>
    <row r="52" spans="1:12" ht="12.75">
      <c r="A52" s="137" t="s">
        <v>272</v>
      </c>
      <c r="B52" s="138"/>
      <c r="C52" s="139" t="s">
        <v>337</v>
      </c>
      <c r="D52" s="135"/>
      <c r="E52" s="135"/>
      <c r="F52" s="135"/>
      <c r="G52" s="135"/>
      <c r="H52" s="135"/>
      <c r="I52" s="140"/>
      <c r="J52" s="11"/>
      <c r="K52" s="11"/>
      <c r="L52" s="11"/>
    </row>
    <row r="53" spans="1:12" ht="12.75">
      <c r="A53" s="109"/>
      <c r="B53" s="21"/>
      <c r="C53" s="146" t="s">
        <v>273</v>
      </c>
      <c r="D53" s="146"/>
      <c r="E53" s="146"/>
      <c r="F53" s="146"/>
      <c r="G53" s="146"/>
      <c r="H53" s="146"/>
      <c r="I53" s="110"/>
      <c r="J53" s="11"/>
      <c r="K53" s="11"/>
      <c r="L53" s="11"/>
    </row>
    <row r="54" spans="1:12" ht="12.75">
      <c r="A54" s="109"/>
      <c r="B54" s="21"/>
      <c r="C54" s="37"/>
      <c r="D54" s="37"/>
      <c r="E54" s="37"/>
      <c r="F54" s="37"/>
      <c r="G54" s="37"/>
      <c r="H54" s="37"/>
      <c r="I54" s="110"/>
      <c r="J54" s="11"/>
      <c r="K54" s="11"/>
      <c r="L54" s="11"/>
    </row>
    <row r="55" spans="1:12" ht="12.75">
      <c r="A55" s="109"/>
      <c r="B55" s="141" t="s">
        <v>274</v>
      </c>
      <c r="C55" s="142"/>
      <c r="D55" s="142"/>
      <c r="E55" s="142"/>
      <c r="F55" s="50"/>
      <c r="G55" s="50"/>
      <c r="H55" s="50"/>
      <c r="I55" s="111"/>
      <c r="J55" s="11"/>
      <c r="K55" s="11"/>
      <c r="L55" s="11"/>
    </row>
    <row r="56" spans="1:12" ht="12.75">
      <c r="A56" s="109"/>
      <c r="B56" s="143" t="s">
        <v>305</v>
      </c>
      <c r="C56" s="144"/>
      <c r="D56" s="144"/>
      <c r="E56" s="144"/>
      <c r="F56" s="144"/>
      <c r="G56" s="144"/>
      <c r="H56" s="144"/>
      <c r="I56" s="145"/>
      <c r="J56" s="11"/>
      <c r="K56" s="11"/>
      <c r="L56" s="11"/>
    </row>
    <row r="57" spans="1:12" ht="12.75">
      <c r="A57" s="109"/>
      <c r="B57" s="143" t="s">
        <v>306</v>
      </c>
      <c r="C57" s="144"/>
      <c r="D57" s="144"/>
      <c r="E57" s="144"/>
      <c r="F57" s="144"/>
      <c r="G57" s="144"/>
      <c r="H57" s="144"/>
      <c r="I57" s="111"/>
      <c r="J57" s="11"/>
      <c r="K57" s="11"/>
      <c r="L57" s="11"/>
    </row>
    <row r="58" spans="1:12" ht="12.75">
      <c r="A58" s="109"/>
      <c r="B58" s="143" t="s">
        <v>307</v>
      </c>
      <c r="C58" s="144"/>
      <c r="D58" s="144"/>
      <c r="E58" s="144"/>
      <c r="F58" s="144"/>
      <c r="G58" s="144"/>
      <c r="H58" s="144"/>
      <c r="I58" s="145"/>
      <c r="J58" s="11"/>
      <c r="K58" s="11"/>
      <c r="L58" s="11"/>
    </row>
    <row r="59" spans="1:12" ht="12.75">
      <c r="A59" s="109"/>
      <c r="B59" s="143" t="s">
        <v>308</v>
      </c>
      <c r="C59" s="144"/>
      <c r="D59" s="144"/>
      <c r="E59" s="144"/>
      <c r="F59" s="144"/>
      <c r="G59" s="144"/>
      <c r="H59" s="144"/>
      <c r="I59" s="145"/>
      <c r="J59" s="11"/>
      <c r="K59" s="11"/>
      <c r="L59" s="11"/>
    </row>
    <row r="60" spans="1:12" ht="12.75">
      <c r="A60" s="109"/>
      <c r="B60" s="112"/>
      <c r="C60" s="113"/>
      <c r="D60" s="113"/>
      <c r="E60" s="113"/>
      <c r="F60" s="113"/>
      <c r="G60" s="113"/>
      <c r="H60" s="113"/>
      <c r="I60" s="114"/>
      <c r="J60" s="11"/>
      <c r="K60" s="11"/>
      <c r="L60" s="11"/>
    </row>
    <row r="61" spans="1:12" ht="13.5" thickBot="1">
      <c r="A61" s="115" t="s">
        <v>275</v>
      </c>
      <c r="B61" s="17"/>
      <c r="C61" s="17"/>
      <c r="D61" s="17"/>
      <c r="E61" s="17"/>
      <c r="F61" s="17"/>
      <c r="G61" s="38"/>
      <c r="H61" s="39"/>
      <c r="I61" s="116"/>
      <c r="J61" s="11"/>
      <c r="K61" s="11"/>
      <c r="L61" s="11"/>
    </row>
    <row r="62" spans="1:12" ht="12.75">
      <c r="A62" s="91"/>
      <c r="B62" s="17"/>
      <c r="C62" s="17"/>
      <c r="D62" s="17"/>
      <c r="E62" s="21" t="s">
        <v>276</v>
      </c>
      <c r="F62" s="34"/>
      <c r="G62" s="147" t="s">
        <v>277</v>
      </c>
      <c r="H62" s="148"/>
      <c r="I62" s="149"/>
      <c r="J62" s="11"/>
      <c r="K62" s="11"/>
      <c r="L62" s="11"/>
    </row>
    <row r="63" spans="1:12" ht="12.75">
      <c r="A63" s="117"/>
      <c r="B63" s="118"/>
      <c r="C63" s="119"/>
      <c r="D63" s="119"/>
      <c r="E63" s="119"/>
      <c r="F63" s="119"/>
      <c r="G63" s="1"/>
      <c r="H63" s="131"/>
      <c r="I63" s="120"/>
      <c r="J63" s="11"/>
      <c r="K63" s="11"/>
      <c r="L63" s="11"/>
    </row>
  </sheetData>
  <sheetProtection/>
  <protectedRanges>
    <protectedRange sqref="E2 H2 A34:D34 A32:I32 A30:I3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9"/>
    <protectedRange sqref="D22:F22" name="Range1_9_1"/>
    <protectedRange sqref="C24" name="Range1_10"/>
    <protectedRange sqref="D24:G24" name="Range1_10_1"/>
    <protectedRange sqref="I24" name="Range1_12"/>
    <protectedRange sqref="I26" name="Range1_13"/>
    <protectedRange sqref="C26" name="Range1_11"/>
    <protectedRange sqref="C20:I20" name="Range1_8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atko.Markovic@trs.ina.hr "/>
    <hyperlink ref="C18" r:id="rId2" display="investitori@ina.hr"/>
    <hyperlink ref="C20" r:id="rId3" display="www.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93" sqref="K93"/>
    </sheetView>
  </sheetViews>
  <sheetFormatPr defaultColWidth="9.140625" defaultRowHeight="12.75"/>
  <cols>
    <col min="1" max="9" width="9.140625" style="53" customWidth="1"/>
    <col min="10" max="10" width="12.8515625" style="53" customWidth="1"/>
    <col min="11" max="11" width="12.421875" style="53" customWidth="1"/>
    <col min="12" max="16384" width="9.140625" style="53" customWidth="1"/>
  </cols>
  <sheetData>
    <row r="1" spans="1:11" ht="12.75" customHeight="1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322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340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59</v>
      </c>
      <c r="B4" s="208"/>
      <c r="C4" s="208"/>
      <c r="D4" s="208"/>
      <c r="E4" s="208"/>
      <c r="F4" s="208"/>
      <c r="G4" s="208"/>
      <c r="H4" s="209"/>
      <c r="I4" s="59" t="s">
        <v>278</v>
      </c>
      <c r="J4" s="60" t="s">
        <v>318</v>
      </c>
      <c r="K4" s="61" t="s">
        <v>319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58">
        <v>2</v>
      </c>
      <c r="J5" s="57">
        <v>3</v>
      </c>
      <c r="K5" s="57">
        <v>4</v>
      </c>
    </row>
    <row r="6" spans="1:11" ht="12.7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16"/>
      <c r="I7" s="4">
        <v>1</v>
      </c>
      <c r="J7" s="7"/>
      <c r="K7" s="7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2">
        <v>2</v>
      </c>
      <c r="J8" s="54">
        <f>J9+J16+J26+J35+J39</f>
        <v>22421000000</v>
      </c>
      <c r="K8" s="54">
        <f>K9+K16+K26+K35+K39</f>
        <v>21673000000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2">
        <v>3</v>
      </c>
      <c r="J9" s="54">
        <f>SUM(J10:J15)</f>
        <v>888000000</v>
      </c>
      <c r="K9" s="54">
        <f>SUM(K10:K15)</f>
        <v>854000000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2">
        <v>4</v>
      </c>
      <c r="J10" s="8">
        <v>76000000</v>
      </c>
      <c r="K10" s="8">
        <v>65000000</v>
      </c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2">
        <v>5</v>
      </c>
      <c r="J11" s="8"/>
      <c r="K11" s="8"/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2">
        <v>6</v>
      </c>
      <c r="J12" s="8"/>
      <c r="K12" s="8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2">
        <v>7</v>
      </c>
      <c r="J13" s="8">
        <v>12000000</v>
      </c>
      <c r="K13" s="8">
        <v>58000000</v>
      </c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2">
        <v>8</v>
      </c>
      <c r="J14" s="8">
        <v>800000000</v>
      </c>
      <c r="K14" s="8">
        <v>731000000</v>
      </c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2">
        <v>9</v>
      </c>
      <c r="J15" s="8"/>
      <c r="K15" s="8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2">
        <v>10</v>
      </c>
      <c r="J16" s="54">
        <f>SUM(J17:J25)</f>
        <v>18576000000</v>
      </c>
      <c r="K16" s="54">
        <f>SUM(K17:K25)</f>
        <v>17924000000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2">
        <v>11</v>
      </c>
      <c r="J17" s="8">
        <v>987000000</v>
      </c>
      <c r="K17" s="8">
        <v>1000000000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2">
        <v>12</v>
      </c>
      <c r="J18" s="8">
        <v>8203000000</v>
      </c>
      <c r="K18" s="8">
        <v>8038000000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2">
        <v>13</v>
      </c>
      <c r="J19" s="8">
        <v>6181000000</v>
      </c>
      <c r="K19" s="8">
        <v>6173000000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2">
        <v>14</v>
      </c>
      <c r="J20" s="8">
        <v>352000000</v>
      </c>
      <c r="K20" s="8">
        <v>351000000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2">
        <v>15</v>
      </c>
      <c r="J21" s="8"/>
      <c r="K21" s="8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2">
        <v>16</v>
      </c>
      <c r="J22" s="8">
        <v>21000000</v>
      </c>
      <c r="K22" s="8">
        <v>24000000</v>
      </c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2">
        <v>17</v>
      </c>
      <c r="J23" s="8">
        <v>2823000000</v>
      </c>
      <c r="K23" s="8">
        <v>2329000000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2">
        <v>18</v>
      </c>
      <c r="J24" s="8">
        <v>3000000</v>
      </c>
      <c r="K24" s="8">
        <v>3000000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2">
        <v>19</v>
      </c>
      <c r="J25" s="8">
        <v>6000000</v>
      </c>
      <c r="K25" s="8">
        <v>6000000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2">
        <v>20</v>
      </c>
      <c r="J26" s="54">
        <f>SUM(J27:J34)</f>
        <v>2191000000</v>
      </c>
      <c r="K26" s="54">
        <f>SUM(K27:K34)</f>
        <v>1987000000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2">
        <v>21</v>
      </c>
      <c r="J27" s="8">
        <v>1033000000</v>
      </c>
      <c r="K27" s="8">
        <v>1005000000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2">
        <v>22</v>
      </c>
      <c r="J28" s="8">
        <v>444000000</v>
      </c>
      <c r="K28" s="8">
        <v>375000000</v>
      </c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2">
        <v>23</v>
      </c>
      <c r="J29" s="8">
        <v>40000000</v>
      </c>
      <c r="K29" s="8">
        <v>40000000</v>
      </c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2">
        <v>24</v>
      </c>
      <c r="J30" s="8"/>
      <c r="K30" s="8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2">
        <v>25</v>
      </c>
      <c r="J31" s="8"/>
      <c r="K31" s="8"/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2">
        <v>26</v>
      </c>
      <c r="J32" s="8">
        <v>349000000</v>
      </c>
      <c r="K32" s="8">
        <v>187000000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2">
        <v>27</v>
      </c>
      <c r="J33" s="8">
        <v>325000000</v>
      </c>
      <c r="K33" s="8">
        <v>380000000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2">
        <v>28</v>
      </c>
      <c r="J34" s="8"/>
      <c r="K34" s="8"/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2">
        <v>29</v>
      </c>
      <c r="J35" s="54">
        <f>SUM(J36:J38)</f>
        <v>174000000</v>
      </c>
      <c r="K35" s="54">
        <f>SUM(K36:K38)</f>
        <v>171000000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2">
        <v>30</v>
      </c>
      <c r="J36" s="8">
        <v>48000000</v>
      </c>
      <c r="K36" s="8">
        <v>48000000</v>
      </c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2">
        <v>31</v>
      </c>
      <c r="J37" s="8">
        <v>126000000</v>
      </c>
      <c r="K37" s="8">
        <v>123000000</v>
      </c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2">
        <v>32</v>
      </c>
      <c r="J38" s="8"/>
      <c r="K38" s="8"/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2">
        <v>33</v>
      </c>
      <c r="J39" s="8">
        <v>592000000</v>
      </c>
      <c r="K39" s="8">
        <v>737000000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2">
        <v>34</v>
      </c>
      <c r="J40" s="54">
        <f>J41+J49+J56+J64</f>
        <v>7320000000</v>
      </c>
      <c r="K40" s="54">
        <f>K41+K49+K56+K64</f>
        <v>8394000000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2">
        <v>35</v>
      </c>
      <c r="J41" s="54">
        <f>SUM(J42:J48)</f>
        <v>3030000000</v>
      </c>
      <c r="K41" s="54">
        <f>SUM(K42:K48)</f>
        <v>3511000000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2">
        <v>36</v>
      </c>
      <c r="J42" s="8">
        <v>1026000000</v>
      </c>
      <c r="K42" s="8">
        <v>823000000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2">
        <v>37</v>
      </c>
      <c r="J43" s="8">
        <v>1150000000</v>
      </c>
      <c r="K43" s="8">
        <v>1530000000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2">
        <v>38</v>
      </c>
      <c r="J44" s="8">
        <v>695000000</v>
      </c>
      <c r="K44" s="8">
        <v>1110000000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2">
        <v>39</v>
      </c>
      <c r="J45" s="8">
        <v>159000000</v>
      </c>
      <c r="K45" s="8">
        <v>48000000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2">
        <v>40</v>
      </c>
      <c r="J46" s="8"/>
      <c r="K46" s="8"/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2">
        <v>41</v>
      </c>
      <c r="J47" s="8"/>
      <c r="K47" s="8"/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2">
        <v>42</v>
      </c>
      <c r="J48" s="8"/>
      <c r="K48" s="8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2">
        <v>43</v>
      </c>
      <c r="J49" s="54">
        <f>SUM(J50:J55)</f>
        <v>3748000000</v>
      </c>
      <c r="K49" s="54">
        <f>SUM(K50:K55)</f>
        <v>3986000000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2">
        <v>44</v>
      </c>
      <c r="J50" s="8">
        <v>1588000000</v>
      </c>
      <c r="K50" s="8">
        <v>1891000000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2">
        <v>45</v>
      </c>
      <c r="J51" s="8">
        <v>1781000000</v>
      </c>
      <c r="K51" s="8">
        <v>1578000000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2">
        <v>46</v>
      </c>
      <c r="J52" s="8"/>
      <c r="K52" s="8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2">
        <v>47</v>
      </c>
      <c r="J53" s="8">
        <v>3000000</v>
      </c>
      <c r="K53" s="8">
        <v>5000000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2">
        <v>48</v>
      </c>
      <c r="J54" s="8">
        <v>234000000</v>
      </c>
      <c r="K54" s="8">
        <v>388000000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2">
        <v>49</v>
      </c>
      <c r="J55" s="8">
        <v>142000000</v>
      </c>
      <c r="K55" s="8">
        <v>124000000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2">
        <v>50</v>
      </c>
      <c r="J56" s="54">
        <f>SUM(J57:J63)</f>
        <v>313000000</v>
      </c>
      <c r="K56" s="54">
        <f>SUM(K57:K63)</f>
        <v>303000000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2">
        <v>51</v>
      </c>
      <c r="J57" s="8"/>
      <c r="K57" s="8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2">
        <v>52</v>
      </c>
      <c r="J58" s="8">
        <v>239000000</v>
      </c>
      <c r="K58" s="8">
        <v>266000000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2">
        <v>53</v>
      </c>
      <c r="J59" s="8"/>
      <c r="K59" s="8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2">
        <v>54</v>
      </c>
      <c r="J60" s="8"/>
      <c r="K60" s="8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2">
        <v>55</v>
      </c>
      <c r="J61" s="8">
        <v>4000000</v>
      </c>
      <c r="K61" s="8">
        <v>3000000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2">
        <v>56</v>
      </c>
      <c r="J62" s="8">
        <v>21000000</v>
      </c>
      <c r="K62" s="8">
        <v>21000000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2">
        <v>57</v>
      </c>
      <c r="J63" s="8">
        <v>49000000</v>
      </c>
      <c r="K63" s="8">
        <v>13000000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2">
        <v>58</v>
      </c>
      <c r="J64" s="8">
        <v>229000000</v>
      </c>
      <c r="K64" s="8">
        <v>594000000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2">
        <v>59</v>
      </c>
      <c r="J65" s="8">
        <v>54000000</v>
      </c>
      <c r="K65" s="8">
        <v>163000000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2">
        <v>60</v>
      </c>
      <c r="J66" s="54">
        <f>J7+J8+J40+J65</f>
        <v>29795000000</v>
      </c>
      <c r="K66" s="54">
        <f>K7+K8+K40+K65</f>
        <v>30230000000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5">
        <v>61</v>
      </c>
      <c r="J67" s="9"/>
      <c r="K67" s="9"/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14" t="s">
        <v>191</v>
      </c>
      <c r="B69" s="215"/>
      <c r="C69" s="215"/>
      <c r="D69" s="215"/>
      <c r="E69" s="215"/>
      <c r="F69" s="215"/>
      <c r="G69" s="215"/>
      <c r="H69" s="216"/>
      <c r="I69" s="4">
        <v>62</v>
      </c>
      <c r="J69" s="55">
        <f>J70+J71+J72+J78+J79+J82+J85</f>
        <v>14282000000</v>
      </c>
      <c r="K69" s="55">
        <f>K70+K71+K72+K78+K79+K82+K85</f>
        <v>14871000000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2">
        <v>63</v>
      </c>
      <c r="J70" s="8">
        <v>9000000000</v>
      </c>
      <c r="K70" s="8">
        <v>9000000000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2">
        <v>64</v>
      </c>
      <c r="J71" s="8"/>
      <c r="K71" s="8"/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2">
        <v>65</v>
      </c>
      <c r="J72" s="54">
        <f>J73+J74-J75+J76+J77</f>
        <v>2239000000</v>
      </c>
      <c r="K72" s="54">
        <f>K73+K74-K75+K76+K77</f>
        <v>1988000000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2">
        <v>66</v>
      </c>
      <c r="J73" s="8"/>
      <c r="K73" s="8"/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2">
        <v>67</v>
      </c>
      <c r="J74" s="8"/>
      <c r="K74" s="8"/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2">
        <v>68</v>
      </c>
      <c r="J75" s="8"/>
      <c r="K75" s="8"/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2">
        <v>69</v>
      </c>
      <c r="J76" s="8">
        <v>287000000</v>
      </c>
      <c r="K76" s="8">
        <v>36000000</v>
      </c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2">
        <v>70</v>
      </c>
      <c r="J77" s="8">
        <v>1952000000</v>
      </c>
      <c r="K77" s="8">
        <v>1952000000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2">
        <v>71</v>
      </c>
      <c r="J78" s="8"/>
      <c r="K78" s="8">
        <v>45000000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2">
        <v>72</v>
      </c>
      <c r="J79" s="54">
        <f>J80-J81</f>
        <v>1076000000</v>
      </c>
      <c r="K79" s="54">
        <f>K80-K81</f>
        <v>3043000000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2">
        <v>73</v>
      </c>
      <c r="J80" s="8">
        <v>1076000000</v>
      </c>
      <c r="K80" s="8">
        <v>3043000000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2">
        <v>74</v>
      </c>
      <c r="J81" s="8"/>
      <c r="K81" s="8"/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2">
        <v>75</v>
      </c>
      <c r="J82" s="54">
        <f>J83-J84</f>
        <v>1967000000</v>
      </c>
      <c r="K82" s="54">
        <f>K83-K84</f>
        <v>795000000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2">
        <v>76</v>
      </c>
      <c r="J83" s="8">
        <v>1967000000</v>
      </c>
      <c r="K83" s="8">
        <v>795000000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2">
        <v>77</v>
      </c>
      <c r="J84" s="8"/>
      <c r="K84" s="8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2">
        <v>78</v>
      </c>
      <c r="J85" s="8"/>
      <c r="K85" s="8"/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2">
        <v>79</v>
      </c>
      <c r="J86" s="54">
        <f>SUM(J87:J89)</f>
        <v>2899000000</v>
      </c>
      <c r="K86" s="54">
        <f>SUM(K87:K89)</f>
        <v>3014000000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2">
        <v>80</v>
      </c>
      <c r="J87" s="8">
        <v>66000000</v>
      </c>
      <c r="K87" s="8">
        <v>63000000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2">
        <v>81</v>
      </c>
      <c r="J88" s="8"/>
      <c r="K88" s="8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2">
        <v>82</v>
      </c>
      <c r="J89" s="8">
        <v>2833000000</v>
      </c>
      <c r="K89" s="8">
        <v>2951000000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2">
        <v>83</v>
      </c>
      <c r="J90" s="54">
        <f>SUM(J91:J99)</f>
        <v>5662000000</v>
      </c>
      <c r="K90" s="54">
        <f>SUM(K91:K99)</f>
        <v>5453000000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2">
        <v>84</v>
      </c>
      <c r="J91" s="8"/>
      <c r="K91" s="8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2">
        <v>85</v>
      </c>
      <c r="J92" s="8"/>
      <c r="K92" s="8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2">
        <v>86</v>
      </c>
      <c r="J93" s="8">
        <v>5555000000</v>
      </c>
      <c r="K93" s="8">
        <v>5348000000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2">
        <v>87</v>
      </c>
      <c r="J94" s="8"/>
      <c r="K94" s="8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2">
        <v>88</v>
      </c>
      <c r="J95" s="8"/>
      <c r="K95" s="8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2">
        <v>89</v>
      </c>
      <c r="J96" s="8"/>
      <c r="K96" s="8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2">
        <v>90</v>
      </c>
      <c r="J97" s="8"/>
      <c r="K97" s="8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2">
        <v>91</v>
      </c>
      <c r="J98" s="8">
        <v>107000000</v>
      </c>
      <c r="K98" s="8">
        <v>105000000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2">
        <v>92</v>
      </c>
      <c r="J99" s="8"/>
      <c r="K99" s="8"/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2">
        <v>93</v>
      </c>
      <c r="J100" s="54">
        <f>SUM(J101:J112)</f>
        <v>6904000000</v>
      </c>
      <c r="K100" s="54">
        <f>SUM(K101:K112)</f>
        <v>6808000000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2">
        <v>94</v>
      </c>
      <c r="J101" s="8">
        <v>646000000</v>
      </c>
      <c r="K101" s="8">
        <v>470000000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2">
        <v>95</v>
      </c>
      <c r="J102" s="8"/>
      <c r="K102" s="8"/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2">
        <v>96</v>
      </c>
      <c r="J103" s="8">
        <v>3601000000</v>
      </c>
      <c r="K103" s="8">
        <v>3707000000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2">
        <v>97</v>
      </c>
      <c r="J104" s="8">
        <v>24000000</v>
      </c>
      <c r="K104" s="8">
        <v>21000000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2">
        <v>98</v>
      </c>
      <c r="J105" s="8">
        <v>1111000000</v>
      </c>
      <c r="K105" s="8">
        <v>786000000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2">
        <v>99</v>
      </c>
      <c r="J106" s="8"/>
      <c r="K106" s="8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2">
        <v>100</v>
      </c>
      <c r="J107" s="8"/>
      <c r="K107" s="8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2">
        <v>101</v>
      </c>
      <c r="J108" s="8">
        <v>72000000</v>
      </c>
      <c r="K108" s="8">
        <v>69000000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2">
        <v>102</v>
      </c>
      <c r="J109" s="8">
        <v>1349000000</v>
      </c>
      <c r="K109" s="8">
        <v>1708000000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2">
        <v>103</v>
      </c>
      <c r="J110" s="8"/>
      <c r="K110" s="8"/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2">
        <v>104</v>
      </c>
      <c r="J111" s="8"/>
      <c r="K111" s="8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2">
        <v>105</v>
      </c>
      <c r="J112" s="8">
        <v>101000000</v>
      </c>
      <c r="K112" s="8">
        <v>47000000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2">
        <v>106</v>
      </c>
      <c r="J113" s="8">
        <v>48000000</v>
      </c>
      <c r="K113" s="8">
        <v>84000000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2">
        <v>107</v>
      </c>
      <c r="J114" s="54">
        <f>J69+J86+J90+J100+J113</f>
        <v>29795000000</v>
      </c>
      <c r="K114" s="54">
        <f>K69+K86+K90+K100+K113</f>
        <v>30230000000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3">
        <v>108</v>
      </c>
      <c r="J115" s="9"/>
      <c r="K115" s="9"/>
    </row>
    <row r="116" spans="1:11" ht="12.75">
      <c r="A116" s="226" t="s">
        <v>309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45"/>
      <c r="J117" s="245"/>
      <c r="K117" s="246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2">
        <v>109</v>
      </c>
      <c r="J118" s="8"/>
      <c r="K118" s="8"/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5">
        <v>110</v>
      </c>
      <c r="J119" s="9"/>
      <c r="K119" s="9"/>
    </row>
    <row r="120" spans="1:11" ht="12.75">
      <c r="A120" s="235" t="s">
        <v>310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allowBlank="1" sqref="A1:J65536 L1:IV65536 K1:K9 K16:K65536"/>
    <dataValidation type="whole" operator="greaterThanOrEqual" allowBlank="1" showInputMessage="1" showErrorMessage="1" errorTitle="Pogrešan unos" error="Mogu se unijeti samo cjelobrojne pozitivne vrijednosti." sqref="K10:K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50">
      <selection activeCell="M67" sqref="A1:M67"/>
    </sheetView>
  </sheetViews>
  <sheetFormatPr defaultColWidth="9.140625" defaultRowHeight="12.75"/>
  <cols>
    <col min="1" max="9" width="9.140625" style="53" customWidth="1"/>
    <col min="10" max="10" width="11.7109375" style="53" bestFit="1" customWidth="1"/>
    <col min="11" max="11" width="11.140625" style="53" bestFit="1" customWidth="1"/>
    <col min="12" max="12" width="11.28125" style="53" customWidth="1"/>
    <col min="13" max="13" width="13.421875" style="53" customWidth="1"/>
    <col min="14" max="16384" width="9.140625" style="53" customWidth="1"/>
  </cols>
  <sheetData>
    <row r="1" spans="1:13" ht="12.7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56" t="s">
        <v>339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9" t="s">
        <v>341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9" t="s">
        <v>279</v>
      </c>
      <c r="J4" s="247" t="s">
        <v>318</v>
      </c>
      <c r="K4" s="247"/>
      <c r="L4" s="247" t="s">
        <v>319</v>
      </c>
      <c r="M4" s="247"/>
    </row>
    <row r="5" spans="1:13" ht="12.75">
      <c r="A5" s="248"/>
      <c r="B5" s="248"/>
      <c r="C5" s="248"/>
      <c r="D5" s="248"/>
      <c r="E5" s="248"/>
      <c r="F5" s="248"/>
      <c r="G5" s="248"/>
      <c r="H5" s="248"/>
      <c r="I5" s="59"/>
      <c r="J5" s="61" t="s">
        <v>313</v>
      </c>
      <c r="K5" s="61" t="s">
        <v>314</v>
      </c>
      <c r="L5" s="61" t="s">
        <v>313</v>
      </c>
      <c r="M5" s="61" t="s">
        <v>314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16"/>
      <c r="I7" s="4">
        <v>111</v>
      </c>
      <c r="J7" s="55">
        <f>SUM(J8:J9)</f>
        <v>5989000000</v>
      </c>
      <c r="K7" s="55">
        <f>SUM(K8:K9)</f>
        <v>5989000000</v>
      </c>
      <c r="L7" s="55">
        <f>SUM(L8:L9)</f>
        <v>6004000000</v>
      </c>
      <c r="M7" s="55">
        <f>SUM(M8:M9)</f>
        <v>6004000000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2">
        <v>112</v>
      </c>
      <c r="J8" s="8">
        <v>5734000000</v>
      </c>
      <c r="K8" s="8">
        <v>5734000000</v>
      </c>
      <c r="L8" s="8">
        <v>5891000000</v>
      </c>
      <c r="M8" s="8">
        <v>5891000000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2">
        <v>113</v>
      </c>
      <c r="J9" s="8">
        <v>255000000</v>
      </c>
      <c r="K9" s="8">
        <v>255000000</v>
      </c>
      <c r="L9" s="8">
        <f>150000000-37000000</f>
        <v>113000000</v>
      </c>
      <c r="M9" s="8">
        <f>150000000-37000000</f>
        <v>113000000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2">
        <v>114</v>
      </c>
      <c r="J10" s="54">
        <f>J11+J12+J16+J20+J21+J22+J25+J26</f>
        <v>4854000000</v>
      </c>
      <c r="K10" s="54">
        <f>K11+K12+K16+K20+K21+K22+K25+K26</f>
        <v>4854000000</v>
      </c>
      <c r="L10" s="54">
        <f>L11+L12+L16+L20+L21+L22+L25+L26</f>
        <v>5095000000</v>
      </c>
      <c r="M10" s="54">
        <f>M11+M12+M16+M20+M21+M22+M25+M26</f>
        <v>5095000000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2">
        <v>115</v>
      </c>
      <c r="J11" s="8">
        <v>-980000000</v>
      </c>
      <c r="K11" s="8">
        <v>-980000000</v>
      </c>
      <c r="L11" s="8">
        <v>-811000000</v>
      </c>
      <c r="M11" s="8">
        <v>-811000000</v>
      </c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2">
        <v>116</v>
      </c>
      <c r="J12" s="54">
        <f>SUM(J13:J15)</f>
        <v>4674000000</v>
      </c>
      <c r="K12" s="54">
        <f>SUM(K13:K15)</f>
        <v>4674000000</v>
      </c>
      <c r="L12" s="54">
        <f>SUM(L13:L15)</f>
        <v>4372000000</v>
      </c>
      <c r="M12" s="54">
        <f>SUM(M13:M15)</f>
        <v>4372000000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2">
        <v>117</v>
      </c>
      <c r="J13" s="8">
        <v>3958000000</v>
      </c>
      <c r="K13" s="8">
        <v>3958000000</v>
      </c>
      <c r="L13" s="8">
        <v>3521000000</v>
      </c>
      <c r="M13" s="8">
        <v>3521000000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2">
        <v>118</v>
      </c>
      <c r="J14" s="8">
        <v>385000000</v>
      </c>
      <c r="K14" s="8">
        <v>385000000</v>
      </c>
      <c r="L14" s="8">
        <v>443000000</v>
      </c>
      <c r="M14" s="8">
        <v>443000000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2">
        <v>119</v>
      </c>
      <c r="J15" s="8">
        <v>331000000</v>
      </c>
      <c r="K15" s="8">
        <v>331000000</v>
      </c>
      <c r="L15" s="8">
        <v>408000000</v>
      </c>
      <c r="M15" s="8">
        <v>408000000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2">
        <v>120</v>
      </c>
      <c r="J16" s="54">
        <f>SUM(J17:J19)</f>
        <v>365000000</v>
      </c>
      <c r="K16" s="54">
        <f>SUM(K17:K19)</f>
        <v>365000000</v>
      </c>
      <c r="L16" s="54">
        <f>SUM(L17:L19)</f>
        <v>344000000</v>
      </c>
      <c r="M16" s="54">
        <f>SUM(M17:M19)</f>
        <v>344000000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2">
        <v>121</v>
      </c>
      <c r="J17" s="8">
        <v>211000000</v>
      </c>
      <c r="K17" s="8">
        <v>211000000</v>
      </c>
      <c r="L17" s="8">
        <v>199000000</v>
      </c>
      <c r="M17" s="8">
        <v>199000000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2">
        <v>122</v>
      </c>
      <c r="J18" s="8">
        <v>101000000</v>
      </c>
      <c r="K18" s="8">
        <v>101000000</v>
      </c>
      <c r="L18" s="8">
        <v>95000000</v>
      </c>
      <c r="M18" s="8">
        <v>95000000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2">
        <v>123</v>
      </c>
      <c r="J19" s="8">
        <v>53000000</v>
      </c>
      <c r="K19" s="8">
        <v>53000000</v>
      </c>
      <c r="L19" s="8">
        <v>50000000</v>
      </c>
      <c r="M19" s="8">
        <v>50000000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2">
        <v>124</v>
      </c>
      <c r="J20" s="8">
        <v>403000000</v>
      </c>
      <c r="K20" s="8">
        <v>403000000</v>
      </c>
      <c r="L20" s="8">
        <v>585000000</v>
      </c>
      <c r="M20" s="8">
        <v>585000000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2">
        <v>125</v>
      </c>
      <c r="J21" s="8">
        <f>205000000+35000000</f>
        <v>240000000</v>
      </c>
      <c r="K21" s="8">
        <f>205000000+35000000</f>
        <v>240000000</v>
      </c>
      <c r="L21" s="8">
        <f>398000000+46000000-1000000</f>
        <v>443000000</v>
      </c>
      <c r="M21" s="8">
        <f>398000000+46000000-1000000</f>
        <v>443000000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2">
        <v>126</v>
      </c>
      <c r="J22" s="54">
        <f>SUM(J23:J24)</f>
        <v>38000000</v>
      </c>
      <c r="K22" s="54">
        <f>SUM(K23:K24)</f>
        <v>38000000</v>
      </c>
      <c r="L22" s="54">
        <f>SUM(L23:L24)</f>
        <v>65000000</v>
      </c>
      <c r="M22" s="54">
        <f>SUM(M23:M24)</f>
        <v>65000000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2">
        <v>127</v>
      </c>
      <c r="J23" s="8">
        <v>-17000000</v>
      </c>
      <c r="K23" s="8">
        <v>-17000000</v>
      </c>
      <c r="L23" s="8">
        <f>18000000-33000000</f>
        <v>-15000000</v>
      </c>
      <c r="M23" s="8">
        <f>18000000-33000000</f>
        <v>-15000000</v>
      </c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2">
        <v>128</v>
      </c>
      <c r="J24" s="8">
        <f>17000000+38000000</f>
        <v>55000000</v>
      </c>
      <c r="K24" s="8">
        <f>17000000+38000000</f>
        <v>55000000</v>
      </c>
      <c r="L24" s="8">
        <f>113000000-33000000</f>
        <v>80000000</v>
      </c>
      <c r="M24" s="8">
        <f>113000000-33000000</f>
        <v>80000000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2">
        <v>129</v>
      </c>
      <c r="J25" s="8">
        <v>114000000</v>
      </c>
      <c r="K25" s="8">
        <v>114000000</v>
      </c>
      <c r="L25" s="8">
        <v>97000000</v>
      </c>
      <c r="M25" s="8">
        <v>97000000</v>
      </c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2">
        <v>130</v>
      </c>
      <c r="J26" s="8"/>
      <c r="K26" s="8"/>
      <c r="L26" s="8"/>
      <c r="M26" s="8"/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2">
        <v>131</v>
      </c>
      <c r="J27" s="54">
        <f>SUM(J28:J32)</f>
        <v>428000000</v>
      </c>
      <c r="K27" s="54">
        <f>SUM(K28:K32)</f>
        <v>428000000</v>
      </c>
      <c r="L27" s="54">
        <f>SUM(L28:L32)</f>
        <v>249000000</v>
      </c>
      <c r="M27" s="54">
        <f>SUM(M28:M32)</f>
        <v>249000000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2">
        <v>132</v>
      </c>
      <c r="J28" s="8">
        <v>62000000</v>
      </c>
      <c r="K28" s="8">
        <v>62000000</v>
      </c>
      <c r="L28" s="8">
        <v>95000000</v>
      </c>
      <c r="M28" s="8">
        <v>95000000</v>
      </c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2">
        <v>133</v>
      </c>
      <c r="J29" s="8">
        <v>358000000</v>
      </c>
      <c r="K29" s="8">
        <v>358000000</v>
      </c>
      <c r="L29" s="8">
        <v>152000000</v>
      </c>
      <c r="M29" s="8">
        <v>152000000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2">
        <v>134</v>
      </c>
      <c r="J30" s="8"/>
      <c r="K30" s="8"/>
      <c r="L30" s="8"/>
      <c r="M30" s="8"/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2">
        <v>135</v>
      </c>
      <c r="J31" s="8"/>
      <c r="K31" s="8"/>
      <c r="L31" s="8"/>
      <c r="M31" s="8"/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2">
        <v>136</v>
      </c>
      <c r="J32" s="8">
        <v>8000000</v>
      </c>
      <c r="K32" s="8">
        <v>8000000</v>
      </c>
      <c r="L32" s="8">
        <v>2000000</v>
      </c>
      <c r="M32" s="8">
        <v>2000000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2">
        <v>137</v>
      </c>
      <c r="J33" s="54">
        <f>SUM(J34:J37)</f>
        <v>145000000</v>
      </c>
      <c r="K33" s="54">
        <f>SUM(K34:K37)</f>
        <v>145000000</v>
      </c>
      <c r="L33" s="54">
        <f>SUM(L34:L37)</f>
        <v>178000000</v>
      </c>
      <c r="M33" s="54">
        <f>SUM(M34:M37)</f>
        <v>178000000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2">
        <v>138</v>
      </c>
      <c r="J34" s="8">
        <v>10000000</v>
      </c>
      <c r="K34" s="8">
        <v>10000000</v>
      </c>
      <c r="L34" s="8">
        <v>4000000</v>
      </c>
      <c r="M34" s="8">
        <v>4000000</v>
      </c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2">
        <v>139</v>
      </c>
      <c r="J35" s="8">
        <f>51000000+15000000</f>
        <v>66000000</v>
      </c>
      <c r="K35" s="8">
        <f>51000000+15000000</f>
        <v>66000000</v>
      </c>
      <c r="L35" s="8">
        <v>50000000</v>
      </c>
      <c r="M35" s="8">
        <v>50000000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2">
        <v>140</v>
      </c>
      <c r="J36" s="8"/>
      <c r="K36" s="8"/>
      <c r="L36" s="8"/>
      <c r="M36" s="8"/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2">
        <v>141</v>
      </c>
      <c r="J37" s="8">
        <v>69000000</v>
      </c>
      <c r="K37" s="8">
        <v>69000000</v>
      </c>
      <c r="L37" s="8">
        <v>124000000</v>
      </c>
      <c r="M37" s="8">
        <v>124000000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2">
        <v>142</v>
      </c>
      <c r="J38" s="8"/>
      <c r="K38" s="8"/>
      <c r="L38" s="8"/>
      <c r="M38" s="8"/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2">
        <v>143</v>
      </c>
      <c r="J39" s="8"/>
      <c r="K39" s="8"/>
      <c r="L39" s="8"/>
      <c r="M39" s="8"/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2">
        <v>144</v>
      </c>
      <c r="J40" s="8"/>
      <c r="K40" s="8"/>
      <c r="L40" s="8"/>
      <c r="M40" s="8"/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2">
        <v>145</v>
      </c>
      <c r="J41" s="8"/>
      <c r="K41" s="8"/>
      <c r="L41" s="8"/>
      <c r="M41" s="8"/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2">
        <v>146</v>
      </c>
      <c r="J42" s="54">
        <f>J7+J27+J38+J40</f>
        <v>6417000000</v>
      </c>
      <c r="K42" s="54">
        <f>K7+K27+K38+K40</f>
        <v>6417000000</v>
      </c>
      <c r="L42" s="54">
        <f>L7+L27+L38+L40</f>
        <v>6253000000</v>
      </c>
      <c r="M42" s="54">
        <f>M7+M27+M38+M40</f>
        <v>6253000000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2">
        <v>147</v>
      </c>
      <c r="J43" s="54">
        <f>J10+J33+J39+J41</f>
        <v>4999000000</v>
      </c>
      <c r="K43" s="54">
        <f>K10+K33+K39+K41</f>
        <v>4999000000</v>
      </c>
      <c r="L43" s="54">
        <f>L10+L33+L39+L41</f>
        <v>5273000000</v>
      </c>
      <c r="M43" s="54">
        <f>M10+M33+M39+M41</f>
        <v>5273000000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2">
        <v>148</v>
      </c>
      <c r="J44" s="54">
        <f>J42-J43</f>
        <v>1418000000</v>
      </c>
      <c r="K44" s="54">
        <f>K42-K43</f>
        <v>1418000000</v>
      </c>
      <c r="L44" s="54">
        <f>L42-L43</f>
        <v>980000000</v>
      </c>
      <c r="M44" s="54">
        <f>M42-M43</f>
        <v>980000000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2">
        <v>149</v>
      </c>
      <c r="J45" s="54">
        <f>IF(J42&gt;J43,J42-J43,0)</f>
        <v>1418000000</v>
      </c>
      <c r="K45" s="54">
        <f>IF(K42&gt;K43,K42-K43,0)</f>
        <v>1418000000</v>
      </c>
      <c r="L45" s="54">
        <f>IF(L42&gt;L43,L42-L43,0)</f>
        <v>980000000</v>
      </c>
      <c r="M45" s="54">
        <f>IF(M42&gt;M43,M42-M43,0)</f>
        <v>980000000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2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2">
        <v>151</v>
      </c>
      <c r="J47" s="8">
        <v>348000000</v>
      </c>
      <c r="K47" s="8">
        <v>348000000</v>
      </c>
      <c r="L47" s="8">
        <v>185000000</v>
      </c>
      <c r="M47" s="8">
        <v>185000000</v>
      </c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2">
        <v>152</v>
      </c>
      <c r="J48" s="54">
        <f>J44-J47</f>
        <v>1070000000</v>
      </c>
      <c r="K48" s="54">
        <f>K44-K47</f>
        <v>1070000000</v>
      </c>
      <c r="L48" s="54">
        <f>L44-L47</f>
        <v>795000000</v>
      </c>
      <c r="M48" s="54">
        <f>M44-M47</f>
        <v>795000000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2">
        <v>153</v>
      </c>
      <c r="J49" s="54">
        <f>IF(J48&gt;0,J48,0)</f>
        <v>1070000000</v>
      </c>
      <c r="K49" s="54">
        <f>IF(K48&gt;0,K48,0)</f>
        <v>1070000000</v>
      </c>
      <c r="L49" s="54">
        <f>IF(L48&gt;0,L48,0)</f>
        <v>795000000</v>
      </c>
      <c r="M49" s="54">
        <f>IF(M48&gt;0,M48,0)</f>
        <v>795000000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3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26" t="s">
        <v>311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6"/>
      <c r="J52" s="56"/>
      <c r="K52" s="56"/>
      <c r="L52" s="56"/>
      <c r="M52" s="63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2">
        <v>155</v>
      </c>
      <c r="J53" s="8"/>
      <c r="K53" s="8"/>
      <c r="L53" s="8"/>
      <c r="M53" s="8"/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2">
        <v>156</v>
      </c>
      <c r="J54" s="9"/>
      <c r="K54" s="9"/>
      <c r="L54" s="9"/>
      <c r="M54" s="9"/>
    </row>
    <row r="55" spans="1:13" ht="12.75" customHeight="1">
      <c r="A55" s="226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4" t="s">
        <v>204</v>
      </c>
      <c r="B56" s="215"/>
      <c r="C56" s="215"/>
      <c r="D56" s="215"/>
      <c r="E56" s="215"/>
      <c r="F56" s="215"/>
      <c r="G56" s="215"/>
      <c r="H56" s="216"/>
      <c r="I56" s="10">
        <v>157</v>
      </c>
      <c r="J56" s="7">
        <f>J48</f>
        <v>1070000000</v>
      </c>
      <c r="K56" s="7">
        <f>K48</f>
        <v>1070000000</v>
      </c>
      <c r="L56" s="7">
        <f>L48</f>
        <v>795000000</v>
      </c>
      <c r="M56" s="7">
        <f>M48</f>
        <v>795000000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2">
        <v>158</v>
      </c>
      <c r="J57" s="54">
        <f>SUM(J58:J64)</f>
        <v>11000000</v>
      </c>
      <c r="K57" s="54">
        <f>SUM(K58:K64)</f>
        <v>11000000</v>
      </c>
      <c r="L57" s="54">
        <f>SUM(L58:L64)</f>
        <v>-206000000</v>
      </c>
      <c r="M57" s="54">
        <f>SUM(M58:M64)</f>
        <v>-206000000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2">
        <v>159</v>
      </c>
      <c r="J58" s="8"/>
      <c r="K58" s="8"/>
      <c r="L58" s="8">
        <v>-251000000</v>
      </c>
      <c r="M58" s="8">
        <v>-251000000</v>
      </c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2">
        <v>160</v>
      </c>
      <c r="J59" s="8"/>
      <c r="K59" s="8"/>
      <c r="L59" s="8"/>
      <c r="M59" s="8"/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2">
        <v>161</v>
      </c>
      <c r="J60" s="8">
        <v>11000000</v>
      </c>
      <c r="K60" s="8">
        <v>11000000</v>
      </c>
      <c r="L60" s="8">
        <v>45000000</v>
      </c>
      <c r="M60" s="8">
        <v>45000000</v>
      </c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2">
        <v>162</v>
      </c>
      <c r="J61" s="8"/>
      <c r="K61" s="8"/>
      <c r="L61" s="8"/>
      <c r="M61" s="8"/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2">
        <v>163</v>
      </c>
      <c r="J62" s="8"/>
      <c r="K62" s="8"/>
      <c r="L62" s="8"/>
      <c r="M62" s="8"/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2">
        <v>164</v>
      </c>
      <c r="J63" s="8"/>
      <c r="K63" s="8"/>
      <c r="L63" s="8"/>
      <c r="M63" s="8"/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2">
        <v>165</v>
      </c>
      <c r="J64" s="8"/>
      <c r="K64" s="8"/>
      <c r="L64" s="8"/>
      <c r="M64" s="8"/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2">
        <v>166</v>
      </c>
      <c r="J65" s="8"/>
      <c r="K65" s="8"/>
      <c r="L65" s="8"/>
      <c r="M65" s="8"/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2">
        <v>167</v>
      </c>
      <c r="J66" s="54">
        <f>J57-J65</f>
        <v>11000000</v>
      </c>
      <c r="K66" s="54">
        <f>K57-K65</f>
        <v>11000000</v>
      </c>
      <c r="L66" s="54">
        <f>L57-L65</f>
        <v>-206000000</v>
      </c>
      <c r="M66" s="54">
        <f>M57-M65</f>
        <v>-206000000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2">
        <v>168</v>
      </c>
      <c r="J67" s="62">
        <f>J56+J66</f>
        <v>1081000000</v>
      </c>
      <c r="K67" s="62">
        <f>K56+K66</f>
        <v>1081000000</v>
      </c>
      <c r="L67" s="62">
        <f>L56+L66</f>
        <v>589000000</v>
      </c>
      <c r="M67" s="62">
        <f>M56+M66</f>
        <v>589000000</v>
      </c>
    </row>
    <row r="68" spans="1:13" ht="12.75" customHeight="1">
      <c r="A68" s="260" t="s">
        <v>312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2">
        <v>169</v>
      </c>
      <c r="J70" s="8"/>
      <c r="K70" s="8"/>
      <c r="L70" s="8"/>
      <c r="M70" s="8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5">
        <v>170</v>
      </c>
      <c r="J71" s="9"/>
      <c r="K71" s="9"/>
      <c r="L71" s="9"/>
      <c r="M71" s="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4">
    <dataValidation allowBlank="1" sqref="A1:I65536 J68:K65536 J1:K6 J51:K55 N1:IV65536 L57:M65536 J23:K23 L1:M55"/>
    <dataValidation type="whole" operator="greaterThanOrEqual" allowBlank="1" showInputMessage="1" showErrorMessage="1" errorTitle="Pogrešan unos" error="Mogu se unijeti samo cjelobrojne pozitivne vrijednosti." sqref="J12:K22 J24:K46 J48:K50 J7:K1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L56:M56 J66:K67 J56:K57 J58:J65 J47:K47">
      <formula1>999999999999</formula1>
    </dataValidation>
  </dataValidation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7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4">
      <selection activeCell="L17" sqref="L17"/>
    </sheetView>
  </sheetViews>
  <sheetFormatPr defaultColWidth="9.140625" defaultRowHeight="12.75"/>
  <cols>
    <col min="1" max="7" width="9.140625" style="53" customWidth="1"/>
    <col min="8" max="8" width="2.8515625" style="53" customWidth="1"/>
    <col min="9" max="9" width="9.140625" style="53" customWidth="1"/>
    <col min="10" max="11" width="11.140625" style="53" bestFit="1" customWidth="1"/>
    <col min="12" max="16384" width="9.140625" style="53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339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341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7" t="s">
        <v>279</v>
      </c>
      <c r="J4" s="68" t="s">
        <v>318</v>
      </c>
      <c r="K4" s="68" t="s">
        <v>319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9">
        <v>2</v>
      </c>
      <c r="J5" s="70" t="s">
        <v>282</v>
      </c>
      <c r="K5" s="70" t="s">
        <v>283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2">
        <v>1</v>
      </c>
      <c r="J7" s="6">
        <v>1418000000</v>
      </c>
      <c r="K7" s="8">
        <v>980000000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2">
        <v>2</v>
      </c>
      <c r="J8" s="6">
        <v>403000000</v>
      </c>
      <c r="K8" s="8">
        <v>585000000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2">
        <v>3</v>
      </c>
      <c r="J9" s="6"/>
      <c r="K9" s="8"/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2">
        <v>4</v>
      </c>
      <c r="J10" s="6"/>
      <c r="K10" s="8"/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2">
        <v>5</v>
      </c>
      <c r="J11" s="6"/>
      <c r="K11" s="8"/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2">
        <v>6</v>
      </c>
      <c r="J12" s="6">
        <v>599000000</v>
      </c>
      <c r="K12" s="8">
        <v>346000000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2">
        <v>7</v>
      </c>
      <c r="J13" s="65">
        <f>SUM(J7:J12)</f>
        <v>2420000000</v>
      </c>
      <c r="K13" s="54">
        <f>SUM(K7:K12)</f>
        <v>1911000000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2">
        <v>8</v>
      </c>
      <c r="J14" s="6"/>
      <c r="K14" s="8">
        <v>164000000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2">
        <v>9</v>
      </c>
      <c r="J15" s="6">
        <v>105000000</v>
      </c>
      <c r="K15" s="8">
        <v>702000000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2">
        <v>10</v>
      </c>
      <c r="J16" s="6">
        <v>1510000000</v>
      </c>
      <c r="K16" s="8">
        <v>520000000</v>
      </c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2">
        <v>11</v>
      </c>
      <c r="J17" s="6">
        <v>2491000000</v>
      </c>
      <c r="K17" s="8">
        <v>279000000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2">
        <v>12</v>
      </c>
      <c r="J18" s="65">
        <f>SUM(J14:J17)</f>
        <v>4106000000</v>
      </c>
      <c r="K18" s="54">
        <f>SUM(K14:K17)</f>
        <v>1665000000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2">
        <v>13</v>
      </c>
      <c r="J19" s="65">
        <f>IF(J13&gt;J18,J13-J18,0)</f>
        <v>0</v>
      </c>
      <c r="K19" s="54">
        <f>IF(K13&gt;K18,K13-K18,0)</f>
        <v>246000000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2">
        <v>14</v>
      </c>
      <c r="J20" s="65">
        <f>IF(J18&gt;J13,J18-J13,0)</f>
        <v>1686000000</v>
      </c>
      <c r="K20" s="54">
        <f>IF(K18&gt;K13,K18-K13,0)</f>
        <v>0</v>
      </c>
    </row>
    <row r="21" spans="1:11" ht="12.75">
      <c r="A21" s="226" t="s">
        <v>159</v>
      </c>
      <c r="B21" s="242"/>
      <c r="C21" s="242"/>
      <c r="D21" s="242"/>
      <c r="E21" s="242"/>
      <c r="F21" s="242"/>
      <c r="G21" s="242"/>
      <c r="H21" s="242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2">
        <v>15</v>
      </c>
      <c r="J22" s="6">
        <v>2000000</v>
      </c>
      <c r="K22" s="8">
        <v>0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2">
        <v>16</v>
      </c>
      <c r="J23" s="6"/>
      <c r="K23" s="8"/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2">
        <v>17</v>
      </c>
      <c r="J24" s="6"/>
      <c r="K24" s="8"/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2">
        <v>18</v>
      </c>
      <c r="J25" s="6">
        <v>57000000</v>
      </c>
      <c r="K25" s="8"/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2">
        <v>19</v>
      </c>
      <c r="J26" s="6"/>
      <c r="K26" s="8">
        <v>323000000</v>
      </c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2">
        <v>20</v>
      </c>
      <c r="J27" s="65">
        <f>SUM(J22:J26)</f>
        <v>59000000</v>
      </c>
      <c r="K27" s="54">
        <f>SUM(K22:K26)</f>
        <v>323000000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2">
        <v>21</v>
      </c>
      <c r="J28" s="6">
        <v>96000000</v>
      </c>
      <c r="K28" s="8">
        <v>142000000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2">
        <v>22</v>
      </c>
      <c r="J29" s="6"/>
      <c r="K29" s="8"/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2">
        <v>23</v>
      </c>
      <c r="J30" s="6">
        <v>219000000</v>
      </c>
      <c r="K30" s="8">
        <v>18000000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2">
        <v>24</v>
      </c>
      <c r="J31" s="65">
        <f>SUM(J28:J30)</f>
        <v>315000000</v>
      </c>
      <c r="K31" s="54">
        <f>SUM(K28:K30)</f>
        <v>160000000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2">
        <v>25</v>
      </c>
      <c r="J32" s="65">
        <f>IF(J27&gt;J31,J27-J31,0)</f>
        <v>0</v>
      </c>
      <c r="K32" s="54">
        <f>IF(K27&gt;K31,K27-K31,0)</f>
        <v>163000000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2">
        <v>26</v>
      </c>
      <c r="J33" s="65">
        <f>IF(J31&gt;J27,J31-J27,0)</f>
        <v>256000000</v>
      </c>
      <c r="K33" s="54">
        <f>IF(K31&gt;K27,K31-K27,0)</f>
        <v>0</v>
      </c>
    </row>
    <row r="34" spans="1:11" ht="12.75">
      <c r="A34" s="226" t="s">
        <v>160</v>
      </c>
      <c r="B34" s="242"/>
      <c r="C34" s="242"/>
      <c r="D34" s="242"/>
      <c r="E34" s="242"/>
      <c r="F34" s="242"/>
      <c r="G34" s="242"/>
      <c r="H34" s="242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2">
        <v>27</v>
      </c>
      <c r="J35" s="6"/>
      <c r="K35" s="8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2">
        <v>28</v>
      </c>
      <c r="J36" s="6">
        <v>5251000000</v>
      </c>
      <c r="K36" s="8">
        <v>4140000000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2">
        <v>29</v>
      </c>
      <c r="J37" s="6">
        <v>5000000</v>
      </c>
      <c r="K37" s="8"/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2">
        <v>30</v>
      </c>
      <c r="J38" s="65">
        <f>SUM(J35:J37)</f>
        <v>5256000000</v>
      </c>
      <c r="K38" s="54">
        <f>SUM(K35:K37)</f>
        <v>4140000000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2">
        <v>31</v>
      </c>
      <c r="J39" s="6">
        <v>3285000000</v>
      </c>
      <c r="K39" s="8">
        <v>4122000000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2">
        <v>32</v>
      </c>
      <c r="J40" s="6"/>
      <c r="K40" s="8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2">
        <v>33</v>
      </c>
      <c r="J41" s="6"/>
      <c r="K41" s="8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2">
        <v>34</v>
      </c>
      <c r="J42" s="6"/>
      <c r="K42" s="8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2">
        <v>35</v>
      </c>
      <c r="J43" s="6">
        <v>22000000</v>
      </c>
      <c r="K43" s="8">
        <f>53000000+9000000</f>
        <v>62000000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2">
        <v>36</v>
      </c>
      <c r="J44" s="65">
        <v>3309000000</v>
      </c>
      <c r="K44" s="54">
        <f>SUM(K39:K43)</f>
        <v>4184000000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2">
        <v>37</v>
      </c>
      <c r="J45" s="65">
        <f>IF(J38&gt;J44,J38-J44,0)</f>
        <v>1947000000</v>
      </c>
      <c r="K45" s="54">
        <f>IF(K38&gt;K44,K38-K44,0)</f>
        <v>0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2">
        <v>38</v>
      </c>
      <c r="J46" s="65">
        <f>IF(J44&gt;J38,J44-J38,0)</f>
        <v>0</v>
      </c>
      <c r="K46" s="54">
        <f>IF(K44&gt;K38,K44-K38,0)</f>
        <v>44000000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2">
        <v>39</v>
      </c>
      <c r="J47" s="65">
        <f>IF(J19-J20+J32-J33+J45-J46&gt;0,J19-J20+J32-J33+J45-J46,0)</f>
        <v>5000000</v>
      </c>
      <c r="K47" s="54">
        <f>IF(K19-K20+K32-K33+K45-K46&gt;0,K19-K20+K32-K33+K45-K46,0)</f>
        <v>365000000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2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2">
        <v>41</v>
      </c>
      <c r="J49" s="6">
        <v>260000000</v>
      </c>
      <c r="K49" s="8">
        <v>229000000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2">
        <v>42</v>
      </c>
      <c r="J50" s="6">
        <f>J47</f>
        <v>5000000</v>
      </c>
      <c r="K50" s="8">
        <f>K47</f>
        <v>365000000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2">
        <v>43</v>
      </c>
      <c r="J51" s="6">
        <f>J48</f>
        <v>0</v>
      </c>
      <c r="K51" s="8"/>
    </row>
    <row r="52" spans="1:11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5">
        <v>44</v>
      </c>
      <c r="J52" s="66">
        <f>J49+J50-J51</f>
        <v>265000000</v>
      </c>
      <c r="K52" s="62">
        <f>K49+K50-K51</f>
        <v>594000000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L17" sqref="L17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7" t="s">
        <v>279</v>
      </c>
      <c r="J4" s="68" t="s">
        <v>318</v>
      </c>
      <c r="K4" s="68" t="s">
        <v>319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3">
        <v>2</v>
      </c>
      <c r="J5" s="74" t="s">
        <v>282</v>
      </c>
      <c r="K5" s="74" t="s">
        <v>283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2">
        <v>1</v>
      </c>
      <c r="J7" s="6"/>
      <c r="K7" s="8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2">
        <v>2</v>
      </c>
      <c r="J8" s="6"/>
      <c r="K8" s="8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2">
        <v>3</v>
      </c>
      <c r="J9" s="6"/>
      <c r="K9" s="8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2">
        <v>4</v>
      </c>
      <c r="J10" s="6"/>
      <c r="K10" s="8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2">
        <v>5</v>
      </c>
      <c r="J11" s="6"/>
      <c r="K11" s="8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2">
        <v>6</v>
      </c>
      <c r="J12" s="65">
        <f>SUM(J7:J11)</f>
        <v>0</v>
      </c>
      <c r="K12" s="54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2">
        <v>7</v>
      </c>
      <c r="J13" s="6"/>
      <c r="K13" s="8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2">
        <v>8</v>
      </c>
      <c r="J14" s="6"/>
      <c r="K14" s="8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2">
        <v>9</v>
      </c>
      <c r="J15" s="6"/>
      <c r="K15" s="8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2">
        <v>10</v>
      </c>
      <c r="J16" s="6"/>
      <c r="K16" s="8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2">
        <v>11</v>
      </c>
      <c r="J17" s="6"/>
      <c r="K17" s="8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2">
        <v>12</v>
      </c>
      <c r="J18" s="6"/>
      <c r="K18" s="8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2">
        <v>13</v>
      </c>
      <c r="J19" s="65">
        <f>SUM(J13:J18)</f>
        <v>0</v>
      </c>
      <c r="K19" s="54">
        <f>SUM(K13:K18)</f>
        <v>0</v>
      </c>
    </row>
    <row r="20" spans="1:11" ht="12.75">
      <c r="A20" s="217" t="s">
        <v>108</v>
      </c>
      <c r="B20" s="276"/>
      <c r="C20" s="276"/>
      <c r="D20" s="276"/>
      <c r="E20" s="276"/>
      <c r="F20" s="276"/>
      <c r="G20" s="276"/>
      <c r="H20" s="277"/>
      <c r="I20" s="2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2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26" t="s">
        <v>159</v>
      </c>
      <c r="B22" s="242"/>
      <c r="C22" s="242"/>
      <c r="D22" s="242"/>
      <c r="E22" s="242"/>
      <c r="F22" s="242"/>
      <c r="G22" s="242"/>
      <c r="H22" s="242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2">
        <v>16</v>
      </c>
      <c r="J23" s="6"/>
      <c r="K23" s="8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2">
        <v>17</v>
      </c>
      <c r="J24" s="6"/>
      <c r="K24" s="8"/>
    </row>
    <row r="25" spans="1:11" ht="12.75">
      <c r="A25" s="220" t="s">
        <v>320</v>
      </c>
      <c r="B25" s="221"/>
      <c r="C25" s="221"/>
      <c r="D25" s="221"/>
      <c r="E25" s="221"/>
      <c r="F25" s="221"/>
      <c r="G25" s="221"/>
      <c r="H25" s="221"/>
      <c r="I25" s="2">
        <v>18</v>
      </c>
      <c r="J25" s="6"/>
      <c r="K25" s="8"/>
    </row>
    <row r="26" spans="1:11" ht="12.75">
      <c r="A26" s="220" t="s">
        <v>321</v>
      </c>
      <c r="B26" s="221"/>
      <c r="C26" s="221"/>
      <c r="D26" s="221"/>
      <c r="E26" s="221"/>
      <c r="F26" s="221"/>
      <c r="G26" s="221"/>
      <c r="H26" s="221"/>
      <c r="I26" s="2">
        <v>19</v>
      </c>
      <c r="J26" s="6"/>
      <c r="K26" s="8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2">
        <v>20</v>
      </c>
      <c r="J27" s="6"/>
      <c r="K27" s="8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2">
        <v>21</v>
      </c>
      <c r="J28" s="65">
        <f>SUM(J23:J27)</f>
        <v>0</v>
      </c>
      <c r="K28" s="54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2">
        <v>22</v>
      </c>
      <c r="J29" s="6"/>
      <c r="K29" s="8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2">
        <v>23</v>
      </c>
      <c r="J30" s="6"/>
      <c r="K30" s="8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2">
        <v>24</v>
      </c>
      <c r="J31" s="6"/>
      <c r="K31" s="8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2">
        <v>25</v>
      </c>
      <c r="J32" s="65">
        <f>SUM(J29:J31)</f>
        <v>0</v>
      </c>
      <c r="K32" s="54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2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2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26" t="s">
        <v>160</v>
      </c>
      <c r="B35" s="242"/>
      <c r="C35" s="242"/>
      <c r="D35" s="242"/>
      <c r="E35" s="242"/>
      <c r="F35" s="242"/>
      <c r="G35" s="242"/>
      <c r="H35" s="242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2">
        <v>28</v>
      </c>
      <c r="J36" s="6"/>
      <c r="K36" s="8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2">
        <v>29</v>
      </c>
      <c r="J37" s="6"/>
      <c r="K37" s="8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2">
        <v>30</v>
      </c>
      <c r="J38" s="6"/>
      <c r="K38" s="8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2">
        <v>31</v>
      </c>
      <c r="J39" s="65">
        <f>SUM(J36:J38)</f>
        <v>0</v>
      </c>
      <c r="K39" s="54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2">
        <v>32</v>
      </c>
      <c r="J40" s="6"/>
      <c r="K40" s="8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2">
        <v>33</v>
      </c>
      <c r="J41" s="6"/>
      <c r="K41" s="8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2">
        <v>34</v>
      </c>
      <c r="J42" s="6"/>
      <c r="K42" s="8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2">
        <v>35</v>
      </c>
      <c r="J43" s="6"/>
      <c r="K43" s="8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2">
        <v>36</v>
      </c>
      <c r="J44" s="6"/>
      <c r="K44" s="8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2">
        <v>37</v>
      </c>
      <c r="J45" s="65">
        <f>SUM(J40:J44)</f>
        <v>0</v>
      </c>
      <c r="K45" s="54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2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2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2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2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2">
        <v>42</v>
      </c>
      <c r="J50" s="6"/>
      <c r="K50" s="8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2">
        <v>43</v>
      </c>
      <c r="J51" s="6"/>
      <c r="K51" s="8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2">
        <v>44</v>
      </c>
      <c r="J52" s="6"/>
      <c r="K52" s="8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5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7" sqref="A7:H7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0.8515625" style="77" bestFit="1" customWidth="1"/>
    <col min="12" max="16384" width="9.140625" style="77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6"/>
    </row>
    <row r="2" spans="1:12" ht="15.75">
      <c r="A2" s="43"/>
      <c r="B2" s="75"/>
      <c r="C2" s="296" t="s">
        <v>345</v>
      </c>
      <c r="D2" s="296"/>
      <c r="E2" s="78" t="s">
        <v>346</v>
      </c>
      <c r="F2" s="44" t="s">
        <v>250</v>
      </c>
      <c r="G2" s="297">
        <v>40999</v>
      </c>
      <c r="H2" s="298"/>
      <c r="I2" s="75"/>
      <c r="J2" s="75"/>
      <c r="K2" s="75"/>
      <c r="L2" s="79"/>
    </row>
    <row r="3" spans="1:11" ht="23.25">
      <c r="A3" s="299" t="s">
        <v>59</v>
      </c>
      <c r="B3" s="299"/>
      <c r="C3" s="299"/>
      <c r="D3" s="299"/>
      <c r="E3" s="299"/>
      <c r="F3" s="299"/>
      <c r="G3" s="299"/>
      <c r="H3" s="299"/>
      <c r="I3" s="82" t="s">
        <v>304</v>
      </c>
      <c r="J3" s="83" t="s">
        <v>150</v>
      </c>
      <c r="K3" s="83" t="s">
        <v>151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5">
        <v>2</v>
      </c>
      <c r="J4" s="84" t="s">
        <v>282</v>
      </c>
      <c r="K4" s="84" t="s">
        <v>283</v>
      </c>
    </row>
    <row r="5" spans="1:11" ht="12.75">
      <c r="A5" s="288" t="s">
        <v>284</v>
      </c>
      <c r="B5" s="289"/>
      <c r="C5" s="289"/>
      <c r="D5" s="289"/>
      <c r="E5" s="289"/>
      <c r="F5" s="289"/>
      <c r="G5" s="289"/>
      <c r="H5" s="289"/>
      <c r="I5" s="45">
        <v>1</v>
      </c>
      <c r="J5" s="46">
        <v>9000000000</v>
      </c>
      <c r="K5" s="46">
        <v>9000000000</v>
      </c>
    </row>
    <row r="6" spans="1:11" ht="12.75">
      <c r="A6" s="288" t="s">
        <v>285</v>
      </c>
      <c r="B6" s="289"/>
      <c r="C6" s="289"/>
      <c r="D6" s="289"/>
      <c r="E6" s="289"/>
      <c r="F6" s="289"/>
      <c r="G6" s="289"/>
      <c r="H6" s="289"/>
      <c r="I6" s="45">
        <v>2</v>
      </c>
      <c r="J6" s="47"/>
      <c r="K6" s="47"/>
    </row>
    <row r="7" spans="1:11" ht="12.75">
      <c r="A7" s="288" t="s">
        <v>286</v>
      </c>
      <c r="B7" s="289"/>
      <c r="C7" s="289"/>
      <c r="D7" s="289"/>
      <c r="E7" s="289"/>
      <c r="F7" s="289"/>
      <c r="G7" s="289"/>
      <c r="H7" s="289"/>
      <c r="I7" s="45">
        <v>3</v>
      </c>
      <c r="J7" s="47">
        <v>1952000000</v>
      </c>
      <c r="K7" s="47">
        <v>1988000000</v>
      </c>
    </row>
    <row r="8" spans="1:11" ht="12.75">
      <c r="A8" s="288" t="s">
        <v>287</v>
      </c>
      <c r="B8" s="289"/>
      <c r="C8" s="289"/>
      <c r="D8" s="289"/>
      <c r="E8" s="289"/>
      <c r="F8" s="289"/>
      <c r="G8" s="289"/>
      <c r="H8" s="289"/>
      <c r="I8" s="45">
        <v>4</v>
      </c>
      <c r="J8" s="47">
        <v>1556000000</v>
      </c>
      <c r="K8" s="47">
        <v>3043000000</v>
      </c>
    </row>
    <row r="9" spans="1:11" ht="12.75">
      <c r="A9" s="288" t="s">
        <v>288</v>
      </c>
      <c r="B9" s="289"/>
      <c r="C9" s="289"/>
      <c r="D9" s="289"/>
      <c r="E9" s="289"/>
      <c r="F9" s="289"/>
      <c r="G9" s="289"/>
      <c r="H9" s="289"/>
      <c r="I9" s="45">
        <v>5</v>
      </c>
      <c r="J9" s="47">
        <v>1070000000</v>
      </c>
      <c r="K9" s="47">
        <v>795000000</v>
      </c>
    </row>
    <row r="10" spans="1:11" ht="12.75">
      <c r="A10" s="288" t="s">
        <v>289</v>
      </c>
      <c r="B10" s="289"/>
      <c r="C10" s="289"/>
      <c r="D10" s="289"/>
      <c r="E10" s="289"/>
      <c r="F10" s="289"/>
      <c r="G10" s="289"/>
      <c r="H10" s="289"/>
      <c r="I10" s="45">
        <v>6</v>
      </c>
      <c r="J10" s="47"/>
      <c r="K10" s="47"/>
    </row>
    <row r="11" spans="1:11" ht="12.75">
      <c r="A11" s="288" t="s">
        <v>290</v>
      </c>
      <c r="B11" s="289"/>
      <c r="C11" s="289"/>
      <c r="D11" s="289"/>
      <c r="E11" s="289"/>
      <c r="F11" s="289"/>
      <c r="G11" s="289"/>
      <c r="H11" s="289"/>
      <c r="I11" s="45">
        <v>7</v>
      </c>
      <c r="J11" s="47"/>
      <c r="K11" s="47">
        <v>45000000</v>
      </c>
    </row>
    <row r="12" spans="1:11" ht="12.75">
      <c r="A12" s="288" t="s">
        <v>291</v>
      </c>
      <c r="B12" s="289"/>
      <c r="C12" s="289"/>
      <c r="D12" s="289"/>
      <c r="E12" s="289"/>
      <c r="F12" s="289"/>
      <c r="G12" s="289"/>
      <c r="H12" s="289"/>
      <c r="I12" s="45">
        <v>8</v>
      </c>
      <c r="J12" s="47">
        <v>37000000</v>
      </c>
      <c r="K12" s="47"/>
    </row>
    <row r="13" spans="1:11" ht="12.75">
      <c r="A13" s="288" t="s">
        <v>292</v>
      </c>
      <c r="B13" s="289"/>
      <c r="C13" s="289"/>
      <c r="D13" s="289"/>
      <c r="E13" s="289"/>
      <c r="F13" s="289"/>
      <c r="G13" s="289"/>
      <c r="H13" s="289"/>
      <c r="I13" s="45">
        <v>9</v>
      </c>
      <c r="J13" s="47"/>
      <c r="K13" s="47"/>
    </row>
    <row r="14" spans="1:11" ht="12.75">
      <c r="A14" s="290" t="s">
        <v>293</v>
      </c>
      <c r="B14" s="291"/>
      <c r="C14" s="291"/>
      <c r="D14" s="291"/>
      <c r="E14" s="291"/>
      <c r="F14" s="291"/>
      <c r="G14" s="291"/>
      <c r="H14" s="291"/>
      <c r="I14" s="45">
        <v>10</v>
      </c>
      <c r="J14" s="80">
        <f>SUM(J5:J13)</f>
        <v>13615000000</v>
      </c>
      <c r="K14" s="80">
        <f>SUM(K5:K13)</f>
        <v>14871000000</v>
      </c>
    </row>
    <row r="15" spans="1:11" ht="12.75">
      <c r="A15" s="288" t="s">
        <v>294</v>
      </c>
      <c r="B15" s="289"/>
      <c r="C15" s="289"/>
      <c r="D15" s="289"/>
      <c r="E15" s="289"/>
      <c r="F15" s="289"/>
      <c r="G15" s="289"/>
      <c r="H15" s="289"/>
      <c r="I15" s="45">
        <v>11</v>
      </c>
      <c r="J15" s="47">
        <f>RDG!K66</f>
        <v>11000000</v>
      </c>
      <c r="K15" s="47">
        <f>RDG!L66</f>
        <v>-206000000</v>
      </c>
    </row>
    <row r="16" spans="1:11" ht="12.75">
      <c r="A16" s="288" t="s">
        <v>295</v>
      </c>
      <c r="B16" s="289"/>
      <c r="C16" s="289"/>
      <c r="D16" s="289"/>
      <c r="E16" s="289"/>
      <c r="F16" s="289"/>
      <c r="G16" s="289"/>
      <c r="H16" s="289"/>
      <c r="I16" s="45">
        <v>12</v>
      </c>
      <c r="J16" s="47"/>
      <c r="K16" s="47"/>
    </row>
    <row r="17" spans="1:11" ht="12.75">
      <c r="A17" s="288" t="s">
        <v>296</v>
      </c>
      <c r="B17" s="289"/>
      <c r="C17" s="289"/>
      <c r="D17" s="289"/>
      <c r="E17" s="289"/>
      <c r="F17" s="289"/>
      <c r="G17" s="289"/>
      <c r="H17" s="289"/>
      <c r="I17" s="45">
        <v>13</v>
      </c>
      <c r="J17" s="47"/>
      <c r="K17" s="47"/>
    </row>
    <row r="18" spans="1:11" ht="12.75">
      <c r="A18" s="288" t="s">
        <v>297</v>
      </c>
      <c r="B18" s="289"/>
      <c r="C18" s="289"/>
      <c r="D18" s="289"/>
      <c r="E18" s="289"/>
      <c r="F18" s="289"/>
      <c r="G18" s="289"/>
      <c r="H18" s="289"/>
      <c r="I18" s="45">
        <v>14</v>
      </c>
      <c r="J18" s="47"/>
      <c r="K18" s="47"/>
    </row>
    <row r="19" spans="1:11" ht="12.75">
      <c r="A19" s="288" t="s">
        <v>298</v>
      </c>
      <c r="B19" s="289"/>
      <c r="C19" s="289"/>
      <c r="D19" s="289"/>
      <c r="E19" s="289"/>
      <c r="F19" s="289"/>
      <c r="G19" s="289"/>
      <c r="H19" s="289"/>
      <c r="I19" s="45">
        <v>15</v>
      </c>
      <c r="J19" s="47"/>
      <c r="K19" s="47"/>
    </row>
    <row r="20" spans="1:11" ht="12.75">
      <c r="A20" s="288" t="s">
        <v>299</v>
      </c>
      <c r="B20" s="289"/>
      <c r="C20" s="289"/>
      <c r="D20" s="289"/>
      <c r="E20" s="289"/>
      <c r="F20" s="289"/>
      <c r="G20" s="289"/>
      <c r="H20" s="289"/>
      <c r="I20" s="45">
        <v>16</v>
      </c>
      <c r="J20" s="47">
        <f>J9</f>
        <v>1070000000</v>
      </c>
      <c r="K20" s="47">
        <f>K9</f>
        <v>795000000</v>
      </c>
    </row>
    <row r="21" spans="1:11" ht="12.75">
      <c r="A21" s="290" t="s">
        <v>300</v>
      </c>
      <c r="B21" s="291"/>
      <c r="C21" s="291"/>
      <c r="D21" s="291"/>
      <c r="E21" s="291"/>
      <c r="F21" s="291"/>
      <c r="G21" s="291"/>
      <c r="H21" s="291"/>
      <c r="I21" s="45">
        <v>17</v>
      </c>
      <c r="J21" s="81">
        <f>SUM(J15:J20)</f>
        <v>1081000000</v>
      </c>
      <c r="K21" s="81">
        <f>SUM(K15:K20)</f>
        <v>589000000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301</v>
      </c>
      <c r="B23" s="281"/>
      <c r="C23" s="281"/>
      <c r="D23" s="281"/>
      <c r="E23" s="281"/>
      <c r="F23" s="281"/>
      <c r="G23" s="281"/>
      <c r="H23" s="281"/>
      <c r="I23" s="48">
        <v>18</v>
      </c>
      <c r="J23" s="46"/>
      <c r="K23" s="46"/>
    </row>
    <row r="24" spans="1:11" ht="17.25" customHeight="1">
      <c r="A24" s="282" t="s">
        <v>302</v>
      </c>
      <c r="B24" s="283"/>
      <c r="C24" s="283"/>
      <c r="D24" s="283"/>
      <c r="E24" s="283"/>
      <c r="F24" s="283"/>
      <c r="G24" s="283"/>
      <c r="H24" s="283"/>
      <c r="I24" s="49">
        <v>19</v>
      </c>
      <c r="J24" s="81"/>
      <c r="K24" s="81"/>
    </row>
    <row r="25" spans="1:11" ht="30" customHeight="1">
      <c r="A25" s="284" t="s">
        <v>303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6 J10:J11 J13:J65536"/>
    <dataValidation type="whole" operator="notEqual" allowBlank="1" showInputMessage="1" showErrorMessage="1" errorTitle="Pogrešan unos" error="Mogu se unijeti samo cjelobrojne vrijednosti." sqref="J7:J9 J12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28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02" t="s">
        <v>315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2012-04-25T17:48:00Z</cp:lastPrinted>
  <dcterms:created xsi:type="dcterms:W3CDTF">2008-10-17T11:51:54Z</dcterms:created>
  <dcterms:modified xsi:type="dcterms:W3CDTF">2013-09-30T08:54:06Z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